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sleycoppens/Downloads/Divestment site/Fact Book/"/>
    </mc:Choice>
  </mc:AlternateContent>
  <xr:revisionPtr revIDLastSave="0" documentId="13_ncr:1_{D89A3167-2018-A54F-BEA2-4DAC64523AF3}" xr6:coauthVersionLast="36" xr6:coauthVersionMax="36" xr10:uidLastSave="{00000000-0000-0000-0000-000000000000}"/>
  <bookViews>
    <workbookView xWindow="0" yWindow="460" windowWidth="25440" windowHeight="14500" xr2:uid="{2EFD6F8F-1998-5448-A17B-26CA1EB1FBC2}"/>
  </bookViews>
  <sheets>
    <sheet name="Cover" sheetId="1" r:id="rId1"/>
    <sheet name="NWC1" sheetId="24" r:id="rId2"/>
    <sheet name="NWC2" sheetId="25" r:id="rId3"/>
  </sheets>
  <definedNames>
    <definedName name="_xlnm.Print_Area" localSheetId="0">Cover!$A$1:$J$26</definedName>
    <definedName name="_xlnm.Print_Area" localSheetId="1">'NWC1'!$A$1:$AM$82</definedName>
    <definedName name="_xlnm.Print_Area" localSheetId="2">'NWC2'!$A$1:$L$75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E72" i="25" l="1"/>
  <c r="D72" i="25"/>
  <c r="C72" i="25"/>
  <c r="E71" i="25"/>
  <c r="D71" i="25"/>
  <c r="C71" i="25"/>
  <c r="E70" i="25"/>
  <c r="D70" i="25"/>
  <c r="C70" i="25"/>
  <c r="E69" i="25"/>
  <c r="D69" i="25"/>
  <c r="C69" i="25"/>
  <c r="E68" i="25"/>
  <c r="D68" i="25"/>
  <c r="C68" i="25"/>
  <c r="E67" i="25"/>
  <c r="D67" i="25"/>
  <c r="C67" i="25"/>
  <c r="E66" i="25"/>
  <c r="D66" i="25"/>
  <c r="C66" i="25"/>
  <c r="E65" i="25"/>
  <c r="D65" i="25"/>
  <c r="C65" i="25"/>
  <c r="E64" i="25"/>
  <c r="D64" i="25"/>
  <c r="C64" i="25"/>
  <c r="E63" i="25"/>
  <c r="D63" i="25"/>
  <c r="C63" i="25"/>
  <c r="E62" i="25"/>
  <c r="E73" i="25" s="1"/>
  <c r="D62" i="25"/>
  <c r="D73" i="25" s="1"/>
  <c r="C62" i="25"/>
  <c r="E61" i="25"/>
  <c r="D61" i="25"/>
  <c r="C61" i="25"/>
  <c r="C73" i="25"/>
  <c r="E55" i="25"/>
  <c r="D55" i="25"/>
  <c r="C55" i="25"/>
  <c r="E37" i="25"/>
  <c r="D37" i="25"/>
  <c r="C37" i="25"/>
  <c r="E19" i="25"/>
  <c r="D19" i="25"/>
  <c r="C19" i="25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W48" i="24" s="1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G48" i="24" s="1"/>
  <c r="F47" i="24"/>
  <c r="E47" i="24"/>
  <c r="D47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AA48" i="24" s="1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K48" i="24" s="1"/>
  <c r="J46" i="24"/>
  <c r="I46" i="24"/>
  <c r="H46" i="24"/>
  <c r="G46" i="24"/>
  <c r="F46" i="24"/>
  <c r="E46" i="24"/>
  <c r="D46" i="24"/>
  <c r="AL45" i="24"/>
  <c r="AK45" i="24"/>
  <c r="AK48" i="24" s="1"/>
  <c r="AJ45" i="24"/>
  <c r="AI45" i="24"/>
  <c r="AI48" i="24" s="1"/>
  <c r="AH45" i="24"/>
  <c r="AG45" i="24"/>
  <c r="AG48" i="24" s="1"/>
  <c r="AF45" i="24"/>
  <c r="AE45" i="24"/>
  <c r="AE48" i="24" s="1"/>
  <c r="AD45" i="24"/>
  <c r="AC45" i="24"/>
  <c r="AC48" i="24" s="1"/>
  <c r="AB45" i="24"/>
  <c r="AA45" i="24"/>
  <c r="Z45" i="24"/>
  <c r="Y45" i="24"/>
  <c r="Y48" i="24" s="1"/>
  <c r="X45" i="24"/>
  <c r="W45" i="24"/>
  <c r="V45" i="24"/>
  <c r="U45" i="24"/>
  <c r="U48" i="24" s="1"/>
  <c r="T45" i="24"/>
  <c r="S45" i="24"/>
  <c r="S48" i="24" s="1"/>
  <c r="R45" i="24"/>
  <c r="Q45" i="24"/>
  <c r="Q48" i="24" s="1"/>
  <c r="P45" i="24"/>
  <c r="O45" i="24"/>
  <c r="O48" i="24" s="1"/>
  <c r="N45" i="24"/>
  <c r="M45" i="24"/>
  <c r="M48" i="24" s="1"/>
  <c r="L45" i="24"/>
  <c r="K45" i="24"/>
  <c r="J45" i="24"/>
  <c r="I45" i="24"/>
  <c r="I48" i="24" s="1"/>
  <c r="H45" i="24"/>
  <c r="G45" i="24"/>
  <c r="F45" i="24"/>
  <c r="E45" i="24"/>
  <c r="E48" i="24" s="1"/>
  <c r="D45" i="24"/>
  <c r="C45" i="24"/>
  <c r="C47" i="24"/>
  <c r="C46" i="24"/>
  <c r="F48" i="24" l="1"/>
  <c r="J48" i="24"/>
  <c r="N48" i="24"/>
  <c r="R48" i="24"/>
  <c r="V48" i="24"/>
  <c r="Z48" i="24"/>
  <c r="AD48" i="24"/>
  <c r="AH48" i="24"/>
  <c r="AL48" i="24"/>
  <c r="D48" i="24"/>
  <c r="H48" i="24"/>
  <c r="L48" i="24"/>
  <c r="P48" i="24"/>
  <c r="T48" i="24"/>
  <c r="X48" i="24"/>
  <c r="AB48" i="24"/>
  <c r="AF48" i="24"/>
  <c r="AJ48" i="24"/>
  <c r="C48" i="24"/>
  <c r="AL33" i="24" l="1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AL28" i="24"/>
  <c r="AK28" i="24"/>
  <c r="AJ28" i="24"/>
  <c r="AI28" i="24"/>
  <c r="AH28" i="24"/>
  <c r="AH29" i="24" s="1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R29" i="24" s="1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N29" i="24" s="1"/>
  <c r="N34" i="24" s="1"/>
  <c r="M27" i="24"/>
  <c r="L27" i="24"/>
  <c r="K27" i="24"/>
  <c r="J27" i="24"/>
  <c r="I27" i="24"/>
  <c r="H27" i="24"/>
  <c r="G27" i="24"/>
  <c r="F27" i="24"/>
  <c r="E27" i="24"/>
  <c r="D27" i="24"/>
  <c r="AL26" i="24"/>
  <c r="AK26" i="24"/>
  <c r="AJ26" i="24"/>
  <c r="AI26" i="24"/>
  <c r="AI29" i="24" s="1"/>
  <c r="AI34" i="24" s="1"/>
  <c r="AH26" i="24"/>
  <c r="AG26" i="24"/>
  <c r="AF26" i="24"/>
  <c r="AE26" i="24"/>
  <c r="AE29" i="24" s="1"/>
  <c r="AE34" i="24" s="1"/>
  <c r="AD26" i="24"/>
  <c r="AD29" i="24" s="1"/>
  <c r="AD34" i="24" s="1"/>
  <c r="AC26" i="24"/>
  <c r="AB26" i="24"/>
  <c r="AA26" i="24"/>
  <c r="AA29" i="24" s="1"/>
  <c r="AA34" i="24" s="1"/>
  <c r="Z26" i="24"/>
  <c r="Y26" i="24"/>
  <c r="X26" i="24"/>
  <c r="W26" i="24"/>
  <c r="W29" i="24" s="1"/>
  <c r="W34" i="24" s="1"/>
  <c r="V26" i="24"/>
  <c r="U26" i="24"/>
  <c r="T26" i="24"/>
  <c r="S26" i="24"/>
  <c r="S29" i="24" s="1"/>
  <c r="S34" i="24" s="1"/>
  <c r="R26" i="24"/>
  <c r="Q26" i="24"/>
  <c r="P26" i="24"/>
  <c r="O26" i="24"/>
  <c r="O29" i="24" s="1"/>
  <c r="O34" i="24" s="1"/>
  <c r="N26" i="24"/>
  <c r="M26" i="24"/>
  <c r="L26" i="24"/>
  <c r="K26" i="24"/>
  <c r="K29" i="24" s="1"/>
  <c r="K34" i="24" s="1"/>
  <c r="J26" i="24"/>
  <c r="I26" i="24"/>
  <c r="H26" i="24"/>
  <c r="G26" i="24"/>
  <c r="G29" i="24" s="1"/>
  <c r="G34" i="24" s="1"/>
  <c r="F26" i="24"/>
  <c r="E26" i="24"/>
  <c r="D26" i="24"/>
  <c r="C33" i="24"/>
  <c r="C32" i="24"/>
  <c r="C31" i="24"/>
  <c r="C30" i="24"/>
  <c r="C28" i="24"/>
  <c r="C27" i="24"/>
  <c r="C26" i="24"/>
  <c r="AL18" i="24"/>
  <c r="AK18" i="24"/>
  <c r="AJ18" i="24"/>
  <c r="AI18" i="24"/>
  <c r="AI22" i="24" s="1"/>
  <c r="AH18" i="24"/>
  <c r="AH22" i="24" s="1"/>
  <c r="AG18" i="24"/>
  <c r="AG22" i="24" s="1"/>
  <c r="AF18" i="24"/>
  <c r="AF22" i="24" s="1"/>
  <c r="AE18" i="24"/>
  <c r="AE22" i="24" s="1"/>
  <c r="AD18" i="24"/>
  <c r="AC18" i="24"/>
  <c r="AB18" i="24"/>
  <c r="AA18" i="24"/>
  <c r="AA22" i="24" s="1"/>
  <c r="Z18" i="24"/>
  <c r="Z22" i="24" s="1"/>
  <c r="Y18" i="24"/>
  <c r="Y22" i="24" s="1"/>
  <c r="X18" i="24"/>
  <c r="X22" i="24" s="1"/>
  <c r="W18" i="24"/>
  <c r="W22" i="24" s="1"/>
  <c r="V18" i="24"/>
  <c r="U18" i="24"/>
  <c r="T18" i="24"/>
  <c r="T22" i="24" s="1"/>
  <c r="S18" i="24"/>
  <c r="S22" i="24" s="1"/>
  <c r="R18" i="24"/>
  <c r="R22" i="24" s="1"/>
  <c r="Q18" i="24"/>
  <c r="Q22" i="24" s="1"/>
  <c r="P18" i="24"/>
  <c r="P22" i="24" s="1"/>
  <c r="O18" i="24"/>
  <c r="O22" i="24" s="1"/>
  <c r="N18" i="24"/>
  <c r="M18" i="24"/>
  <c r="L18" i="24"/>
  <c r="L22" i="24" s="1"/>
  <c r="K18" i="24"/>
  <c r="K22" i="24" s="1"/>
  <c r="J18" i="24"/>
  <c r="J22" i="24" s="1"/>
  <c r="I18" i="24"/>
  <c r="I22" i="24" s="1"/>
  <c r="H18" i="24"/>
  <c r="H22" i="24" s="1"/>
  <c r="G18" i="24"/>
  <c r="G22" i="24" s="1"/>
  <c r="F18" i="24"/>
  <c r="E18" i="24"/>
  <c r="D18" i="24"/>
  <c r="D22" i="24" s="1"/>
  <c r="C18" i="24"/>
  <c r="C22" i="24" s="1"/>
  <c r="AL22" i="24"/>
  <c r="AK22" i="24"/>
  <c r="AD22" i="24"/>
  <c r="AC22" i="24"/>
  <c r="V22" i="24"/>
  <c r="U22" i="24"/>
  <c r="N22" i="24"/>
  <c r="M22" i="24"/>
  <c r="F22" i="24"/>
  <c r="E22" i="24"/>
  <c r="AL9" i="24"/>
  <c r="AL15" i="24" s="1"/>
  <c r="AK9" i="24"/>
  <c r="AK15" i="24" s="1"/>
  <c r="AJ9" i="24"/>
  <c r="AI9" i="24"/>
  <c r="AI15" i="24" s="1"/>
  <c r="AH9" i="24"/>
  <c r="AH15" i="24" s="1"/>
  <c r="AG9" i="24"/>
  <c r="AG15" i="24" s="1"/>
  <c r="AF9" i="24"/>
  <c r="AF15" i="24" s="1"/>
  <c r="AE9" i="24"/>
  <c r="AE15" i="24" s="1"/>
  <c r="AD9" i="24"/>
  <c r="AD15" i="24" s="1"/>
  <c r="AC9" i="24"/>
  <c r="AC15" i="24" s="1"/>
  <c r="AB9" i="24"/>
  <c r="AB15" i="24" s="1"/>
  <c r="AA9" i="24"/>
  <c r="AA15" i="24" s="1"/>
  <c r="Z9" i="24"/>
  <c r="Z15" i="24" s="1"/>
  <c r="Y9" i="24"/>
  <c r="Y15" i="24" s="1"/>
  <c r="X9" i="24"/>
  <c r="X15" i="24" s="1"/>
  <c r="W9" i="24"/>
  <c r="W15" i="24" s="1"/>
  <c r="V9" i="24"/>
  <c r="V15" i="24" s="1"/>
  <c r="U9" i="24"/>
  <c r="U15" i="24" s="1"/>
  <c r="T9" i="24"/>
  <c r="T15" i="24" s="1"/>
  <c r="S9" i="24"/>
  <c r="S15" i="24" s="1"/>
  <c r="R9" i="24"/>
  <c r="R15" i="24" s="1"/>
  <c r="Q9" i="24"/>
  <c r="Q15" i="24" s="1"/>
  <c r="P9" i="24"/>
  <c r="P15" i="24" s="1"/>
  <c r="O9" i="24"/>
  <c r="O15" i="24" s="1"/>
  <c r="N9" i="24"/>
  <c r="N15" i="24" s="1"/>
  <c r="M9" i="24"/>
  <c r="M15" i="24" s="1"/>
  <c r="L9" i="24"/>
  <c r="L15" i="24" s="1"/>
  <c r="K9" i="24"/>
  <c r="K15" i="24" s="1"/>
  <c r="J9" i="24"/>
  <c r="J15" i="24" s="1"/>
  <c r="I9" i="24"/>
  <c r="I15" i="24" s="1"/>
  <c r="H9" i="24"/>
  <c r="H15" i="24" s="1"/>
  <c r="G9" i="24"/>
  <c r="G15" i="24" s="1"/>
  <c r="F9" i="24"/>
  <c r="F15" i="24" s="1"/>
  <c r="E9" i="24"/>
  <c r="E15" i="24" s="1"/>
  <c r="D9" i="24"/>
  <c r="D15" i="24" s="1"/>
  <c r="C9" i="24"/>
  <c r="C15" i="24" s="1"/>
  <c r="R34" i="24" l="1"/>
  <c r="AH34" i="24"/>
  <c r="AL29" i="24"/>
  <c r="AL34" i="24" s="1"/>
  <c r="C29" i="24"/>
  <c r="C34" i="24" s="1"/>
  <c r="F29" i="24"/>
  <c r="F34" i="24" s="1"/>
  <c r="V29" i="24"/>
  <c r="V34" i="24" s="1"/>
  <c r="J29" i="24"/>
  <c r="J34" i="24" s="1"/>
  <c r="Z29" i="24"/>
  <c r="Z34" i="24" s="1"/>
  <c r="D29" i="24"/>
  <c r="D34" i="24" s="1"/>
  <c r="L29" i="24"/>
  <c r="L34" i="24" s="1"/>
  <c r="T29" i="24"/>
  <c r="T34" i="24" s="1"/>
  <c r="AB29" i="24"/>
  <c r="AB34" i="24" s="1"/>
  <c r="AJ29" i="24"/>
  <c r="AJ34" i="24" s="1"/>
  <c r="E29" i="24"/>
  <c r="E34" i="24" s="1"/>
  <c r="I29" i="24"/>
  <c r="I34" i="24" s="1"/>
  <c r="M29" i="24"/>
  <c r="M34" i="24" s="1"/>
  <c r="Q29" i="24"/>
  <c r="Q34" i="24" s="1"/>
  <c r="U29" i="24"/>
  <c r="U34" i="24" s="1"/>
  <c r="Y29" i="24"/>
  <c r="Y34" i="24" s="1"/>
  <c r="AC29" i="24"/>
  <c r="AC34" i="24" s="1"/>
  <c r="AG29" i="24"/>
  <c r="AG34" i="24" s="1"/>
  <c r="AG36" i="24" s="1"/>
  <c r="AK29" i="24"/>
  <c r="AK34" i="24" s="1"/>
  <c r="AC37" i="24"/>
  <c r="H29" i="24"/>
  <c r="H34" i="24" s="1"/>
  <c r="S35" i="24" s="1"/>
  <c r="P29" i="24"/>
  <c r="P34" i="24" s="1"/>
  <c r="X29" i="24"/>
  <c r="X34" i="24" s="1"/>
  <c r="U36" i="24" s="1"/>
  <c r="AF29" i="24"/>
  <c r="AF34" i="24" s="1"/>
  <c r="W36" i="24"/>
  <c r="AB22" i="24"/>
  <c r="AJ22" i="24"/>
  <c r="AJ15" i="24"/>
  <c r="Z35" i="24" l="1"/>
  <c r="V37" i="24"/>
  <c r="X37" i="24"/>
  <c r="AJ37" i="24"/>
  <c r="X35" i="24"/>
  <c r="AL37" i="24"/>
  <c r="R36" i="24"/>
  <c r="Y36" i="24"/>
  <c r="R37" i="24"/>
  <c r="G37" i="24"/>
  <c r="AB37" i="24"/>
  <c r="AL36" i="24"/>
  <c r="C36" i="24"/>
  <c r="K36" i="24"/>
  <c r="D37" i="24"/>
  <c r="M37" i="24"/>
  <c r="M36" i="24"/>
  <c r="Y37" i="24"/>
  <c r="V35" i="24"/>
  <c r="AE35" i="24"/>
  <c r="P36" i="24"/>
  <c r="L36" i="24"/>
  <c r="AH37" i="24"/>
  <c r="AC36" i="24"/>
  <c r="S36" i="24"/>
  <c r="AF37" i="24"/>
  <c r="AI37" i="24"/>
  <c r="T36" i="24"/>
  <c r="AJ36" i="24"/>
  <c r="T37" i="24"/>
  <c r="O36" i="24"/>
  <c r="AJ35" i="24"/>
  <c r="T35" i="24"/>
  <c r="AI36" i="24"/>
  <c r="Q36" i="24"/>
  <c r="W35" i="24"/>
  <c r="AD36" i="24"/>
  <c r="AK35" i="24"/>
  <c r="J36" i="24"/>
  <c r="I37" i="24"/>
  <c r="F37" i="24"/>
  <c r="L37" i="24"/>
  <c r="N35" i="24"/>
  <c r="Y35" i="24"/>
  <c r="AC35" i="24"/>
  <c r="AD37" i="24"/>
  <c r="U37" i="24"/>
  <c r="O37" i="24"/>
  <c r="AE36" i="24"/>
  <c r="AI35" i="24"/>
  <c r="AH36" i="24"/>
  <c r="AK37" i="24"/>
  <c r="AF36" i="24"/>
  <c r="P37" i="24"/>
  <c r="AF35" i="24"/>
  <c r="P35" i="24"/>
  <c r="AA37" i="24"/>
  <c r="O35" i="24"/>
  <c r="U35" i="24"/>
  <c r="H37" i="24"/>
  <c r="D36" i="24"/>
  <c r="J37" i="24"/>
  <c r="G36" i="24"/>
  <c r="E36" i="24"/>
  <c r="K37" i="24"/>
  <c r="Q35" i="24"/>
  <c r="AD35" i="24"/>
  <c r="AK36" i="24"/>
  <c r="Q37" i="24"/>
  <c r="AL35" i="24"/>
  <c r="W37" i="24"/>
  <c r="AA35" i="24"/>
  <c r="AA36" i="24"/>
  <c r="AG37" i="24"/>
  <c r="AB36" i="24"/>
  <c r="V36" i="24"/>
  <c r="AB35" i="24"/>
  <c r="S37" i="24"/>
  <c r="AE37" i="24"/>
  <c r="X36" i="24"/>
  <c r="AG35" i="24"/>
  <c r="C37" i="24"/>
  <c r="H36" i="24"/>
  <c r="F36" i="24"/>
  <c r="E37" i="24"/>
  <c r="I36" i="24"/>
  <c r="AH35" i="24"/>
  <c r="R35" i="24"/>
  <c r="A49" i="24" l="1"/>
  <c r="A38" i="25" l="1"/>
  <c r="A20" i="25"/>
  <c r="A74" i="25"/>
  <c r="A56" i="25"/>
</calcChain>
</file>

<file path=xl/sharedStrings.xml><?xml version="1.0" encoding="utf-8"?>
<sst xmlns="http://schemas.openxmlformats.org/spreadsheetml/2006/main" count="138" uniqueCount="67">
  <si>
    <t>DRAFT</t>
  </si>
  <si>
    <t>Divestopia.com</t>
  </si>
  <si>
    <t>Currency: $ 000</t>
  </si>
  <si>
    <t>Ref</t>
  </si>
  <si>
    <t>FY17</t>
  </si>
  <si>
    <t>FY18</t>
  </si>
  <si>
    <t>FY19</t>
  </si>
  <si>
    <t>Source: Trial balance and annual financial statement</t>
  </si>
  <si>
    <t>Cost of sales</t>
  </si>
  <si>
    <t>Inventories</t>
  </si>
  <si>
    <t>Trade receivables</t>
  </si>
  <si>
    <t>Trade payables</t>
  </si>
  <si>
    <t>Trade net working capital</t>
  </si>
  <si>
    <t>Payroll liabilities</t>
  </si>
  <si>
    <t>Other taxes payables</t>
  </si>
  <si>
    <t>Income tax payable</t>
  </si>
  <si>
    <t>Other payables</t>
  </si>
  <si>
    <t>Other receivables</t>
  </si>
  <si>
    <t>Net working capital</t>
  </si>
  <si>
    <t>Adjustments:</t>
  </si>
  <si>
    <t>Corporate income tax payable</t>
  </si>
  <si>
    <t>One-off IT advisory cost payable</t>
  </si>
  <si>
    <t>Accrued interest</t>
  </si>
  <si>
    <t>Shareholder payable</t>
  </si>
  <si>
    <t>Reported net working capital</t>
  </si>
  <si>
    <t>Total adjustments</t>
  </si>
  <si>
    <t>Monthly net working capital overview</t>
  </si>
  <si>
    <t>Monthly DSO, DIO and DPO overview</t>
  </si>
  <si>
    <t>Recast net working capital</t>
  </si>
  <si>
    <t>LTM average net working capital</t>
  </si>
  <si>
    <t>Minimum</t>
  </si>
  <si>
    <t>Maximum</t>
  </si>
  <si>
    <t>Recast net working capital by account</t>
  </si>
  <si>
    <t>Recast net working capital overview</t>
  </si>
  <si>
    <t>Monthly numbers:</t>
  </si>
  <si>
    <t>Revenue</t>
  </si>
  <si>
    <t>Days in month</t>
  </si>
  <si>
    <t>DIO</t>
  </si>
  <si>
    <t>DSO</t>
  </si>
  <si>
    <t>DPO</t>
  </si>
  <si>
    <t>CCC</t>
  </si>
  <si>
    <t>Days metrics:</t>
  </si>
  <si>
    <t>Number of days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</si>
  <si>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</si>
  <si>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</si>
  <si>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</si>
  <si>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</si>
  <si>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</si>
  <si>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</si>
  <si>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</si>
  <si>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</si>
  <si>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</si>
  <si>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</si>
  <si>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</si>
  <si>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</si>
  <si>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</si>
  <si>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Days sales outstanding</t>
  </si>
  <si>
    <t>Days inventory outstanding</t>
  </si>
  <si>
    <t>Days payable outstanding</t>
  </si>
  <si>
    <t>VAT %</t>
  </si>
  <si>
    <t>Cost of sales + opex - payroll</t>
  </si>
  <si>
    <t>Cash conversion cycle</t>
  </si>
  <si>
    <t>Days sales outstanding overview</t>
  </si>
  <si>
    <t>Days payable outstanding overview</t>
  </si>
  <si>
    <t>Days inventory outstanding overview</t>
  </si>
  <si>
    <t>Cash conversion cycle overview</t>
  </si>
  <si>
    <t>Divestopia - Net working capital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</si>
</sst>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_);\(#,##0\)"/>
    <numFmt numFmtId="165" formatCode="#,##0.0_);\(#,##0.0\)"/>
    <numFmt numFmtId="166" formatCode="mmm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9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u/>
      <sz val="12"/>
      <color indexed="3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14" fontId="5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2" fillId="0" borderId="1" xfId="0" applyFont="1" applyBorder="1"/>
    <xf numFmtId="0" fontId="9" fillId="0" borderId="0" xfId="2"/>
    <xf numFmtId="0" fontId="0" fillId="0" borderId="1" xfId="0" applyBorder="1"/>
    <xf numFmtId="0" fontId="13" fillId="0" borderId="0" xfId="0" applyFont="1"/>
    <xf numFmtId="0" fontId="7" fillId="0" borderId="0" xfId="0" applyFont="1" applyBorder="1"/>
    <xf numFmtId="0" fontId="7" fillId="0" borderId="1" xfId="0" applyFont="1" applyBorder="1"/>
    <xf numFmtId="164" fontId="0" fillId="0" borderId="0" xfId="1" applyNumberFormat="1" applyFont="1"/>
    <xf numFmtId="0" fontId="10" fillId="2" borderId="2" xfId="0" applyFont="1" applyFill="1" applyBorder="1"/>
    <xf numFmtId="166" fontId="1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164" fontId="2" fillId="3" borderId="2" xfId="1" applyNumberFormat="1" applyFont="1" applyFill="1" applyBorder="1"/>
    <xf numFmtId="0" fontId="2" fillId="3" borderId="2" xfId="0" applyFont="1" applyFill="1" applyBorder="1"/>
    <xf numFmtId="164" fontId="0" fillId="0" borderId="0" xfId="0" applyNumberFormat="1"/>
    <xf numFmtId="0" fontId="15" fillId="0" borderId="0" xfId="2" applyFont="1"/>
    <xf numFmtId="0" fontId="16" fillId="0" borderId="0" xfId="0" applyFont="1"/>
    <xf numFmtId="0" fontId="12" fillId="2" borderId="2" xfId="0" applyFont="1" applyFill="1" applyBorder="1" applyAlignment="1">
      <alignment horizontal="center"/>
    </xf>
    <xf numFmtId="0" fontId="17" fillId="0" borderId="0" xfId="0" applyFont="1"/>
    <xf numFmtId="0" fontId="0" fillId="0" borderId="0" xfId="0" applyFill="1"/>
    <xf numFmtId="0" fontId="14" fillId="0" borderId="2" xfId="0" applyFont="1" applyFill="1" applyBorder="1"/>
    <xf numFmtId="164" fontId="14" fillId="0" borderId="2" xfId="1" applyNumberFormat="1" applyFont="1" applyFill="1" applyBorder="1"/>
    <xf numFmtId="0" fontId="7" fillId="0" borderId="0" xfId="0" applyFont="1" applyFill="1"/>
    <xf numFmtId="0" fontId="2" fillId="0" borderId="0" xfId="0" applyFont="1" applyFill="1" applyBorder="1"/>
    <xf numFmtId="164" fontId="2" fillId="0" borderId="0" xfId="1" applyNumberFormat="1" applyFont="1" applyFill="1" applyBorder="1"/>
    <xf numFmtId="0" fontId="18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164" fontId="7" fillId="0" borderId="0" xfId="0" applyNumberFormat="1" applyFont="1" applyBorder="1"/>
    <xf numFmtId="0" fontId="17" fillId="0" borderId="0" xfId="0" applyFont="1" applyBorder="1"/>
    <xf numFmtId="0" fontId="14" fillId="0" borderId="1" xfId="0" applyFont="1" applyBorder="1"/>
    <xf numFmtId="1" fontId="0" fillId="0" borderId="0" xfId="0" applyNumberFormat="1"/>
    <xf numFmtId="9" fontId="7" fillId="0" borderId="0" xfId="3" applyFont="1" applyBorder="1"/>
    <xf numFmtId="164" fontId="14" fillId="0" borderId="1" xfId="0" applyNumberFormat="1" applyFont="1" applyBorder="1"/>
    <xf numFmtId="165" fontId="2" fillId="3" borderId="2" xfId="1" applyNumberFormat="1" applyFont="1" applyFill="1" applyBorder="1"/>
    <xf numFmtId="165" fontId="1" fillId="0" borderId="0" xfId="1" applyNumberFormat="1" applyFont="1"/>
    <xf numFmtId="164" fontId="14" fillId="0" borderId="0" xfId="0" applyNumberFormat="1" applyFont="1" applyBorder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'NWC1'!$A$34</c:f>
              <c:strCache>
                <c:ptCount val="1"/>
                <c:pt idx="0">
                  <c:v>Recast net working capital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'NWC1'!$C$34:$AL$34</c:f>
              <c:numCache>
                <c:formatCode>#,##0_);\(#,##0\)</c:formatCode>
                <c:ptCount val="36"/>
                <c:pt idx="0">
                  <c:v>438</c:v>
                </c:pt>
                <c:pt idx="1">
                  <c:v>363</c:v>
                </c:pt>
                <c:pt idx="2">
                  <c:v>414.3</c:v>
                </c:pt>
                <c:pt idx="3">
                  <c:v>365.6</c:v>
                </c:pt>
                <c:pt idx="4">
                  <c:v>413.9</c:v>
                </c:pt>
                <c:pt idx="5">
                  <c:v>412.2</c:v>
                </c:pt>
                <c:pt idx="6">
                  <c:v>420.5</c:v>
                </c:pt>
                <c:pt idx="7">
                  <c:v>344.8</c:v>
                </c:pt>
                <c:pt idx="8">
                  <c:v>387.1</c:v>
                </c:pt>
                <c:pt idx="9">
                  <c:v>338.4</c:v>
                </c:pt>
                <c:pt idx="10">
                  <c:v>334.7</c:v>
                </c:pt>
                <c:pt idx="11">
                  <c:v>429</c:v>
                </c:pt>
                <c:pt idx="12">
                  <c:v>424</c:v>
                </c:pt>
                <c:pt idx="13">
                  <c:v>544</c:v>
                </c:pt>
                <c:pt idx="14">
                  <c:v>577</c:v>
                </c:pt>
                <c:pt idx="15">
                  <c:v>503</c:v>
                </c:pt>
                <c:pt idx="16">
                  <c:v>518</c:v>
                </c:pt>
                <c:pt idx="17">
                  <c:v>448</c:v>
                </c:pt>
                <c:pt idx="18">
                  <c:v>542</c:v>
                </c:pt>
                <c:pt idx="19">
                  <c:v>462</c:v>
                </c:pt>
                <c:pt idx="20">
                  <c:v>466</c:v>
                </c:pt>
                <c:pt idx="21">
                  <c:v>611</c:v>
                </c:pt>
                <c:pt idx="22">
                  <c:v>639</c:v>
                </c:pt>
                <c:pt idx="23">
                  <c:v>592</c:v>
                </c:pt>
                <c:pt idx="24">
                  <c:v>531</c:v>
                </c:pt>
                <c:pt idx="25">
                  <c:v>429</c:v>
                </c:pt>
                <c:pt idx="26">
                  <c:v>395.5</c:v>
                </c:pt>
                <c:pt idx="27">
                  <c:v>578</c:v>
                </c:pt>
                <c:pt idx="28">
                  <c:v>512.5</c:v>
                </c:pt>
                <c:pt idx="29">
                  <c:v>630</c:v>
                </c:pt>
                <c:pt idx="30">
                  <c:v>479.5</c:v>
                </c:pt>
                <c:pt idx="31">
                  <c:v>435</c:v>
                </c:pt>
                <c:pt idx="32">
                  <c:v>502.5</c:v>
                </c:pt>
                <c:pt idx="33">
                  <c:v>656</c:v>
                </c:pt>
                <c:pt idx="34">
                  <c:v>509.5</c:v>
                </c:pt>
                <c:pt idx="35">
                  <c:v>398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167-A24D-82BD-5916B07E0D21}"/>
            </c:ext>
          </c:extLst>
        </c:ser>
        <c:ser>
          <c:idx val="1"/>
          <c:order val="1"/>
          <c:tx>
            <c:strRef>
              <c:f>'NWC1'!$A$35</c:f>
              <c:strCache>
                <c:ptCount val="1"/>
                <c:pt idx="0">
                  <c:v>LTM average net working capital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'NWC1'!$C$35:$AL$35</c:f>
              <c:numCache>
                <c:formatCode>#,##0_);\(#,##0\)</c:formatCode>
                <c:ptCount val="36"/>
                <c:pt idx="11">
                  <c:v>388.45833333333331</c:v>
                </c:pt>
                <c:pt idx="12">
                  <c:v>387.29166666666669</c:v>
                </c:pt>
                <c:pt idx="13">
                  <c:v>402.375</c:v>
                </c:pt>
                <c:pt idx="14">
                  <c:v>415.93333333333334</c:v>
                </c:pt>
                <c:pt idx="15">
                  <c:v>427.38333333333338</c:v>
                </c:pt>
                <c:pt idx="16">
                  <c:v>436.05833333333334</c:v>
                </c:pt>
                <c:pt idx="17">
                  <c:v>439.04166666666669</c:v>
                </c:pt>
                <c:pt idx="18">
                  <c:v>449.16666666666669</c:v>
                </c:pt>
                <c:pt idx="19">
                  <c:v>458.93333333333334</c:v>
                </c:pt>
                <c:pt idx="20">
                  <c:v>465.50833333333338</c:v>
                </c:pt>
                <c:pt idx="21">
                  <c:v>488.22499999999997</c:v>
                </c:pt>
                <c:pt idx="22">
                  <c:v>513.58333333333337</c:v>
                </c:pt>
                <c:pt idx="23">
                  <c:v>527.16666666666663</c:v>
                </c:pt>
                <c:pt idx="24">
                  <c:v>536.08333333333337</c:v>
                </c:pt>
                <c:pt idx="25">
                  <c:v>526.5</c:v>
                </c:pt>
                <c:pt idx="26">
                  <c:v>511.375</c:v>
                </c:pt>
                <c:pt idx="27">
                  <c:v>517.625</c:v>
                </c:pt>
                <c:pt idx="28">
                  <c:v>517.16666666666663</c:v>
                </c:pt>
                <c:pt idx="29">
                  <c:v>532.33333333333337</c:v>
                </c:pt>
                <c:pt idx="30">
                  <c:v>527.125</c:v>
                </c:pt>
                <c:pt idx="31">
                  <c:v>524.875</c:v>
                </c:pt>
                <c:pt idx="32">
                  <c:v>527.91666666666663</c:v>
                </c:pt>
                <c:pt idx="33">
                  <c:v>531.66666666666663</c:v>
                </c:pt>
                <c:pt idx="34">
                  <c:v>520.875</c:v>
                </c:pt>
                <c:pt idx="35">
                  <c:v>504.70833333333331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167-A24D-82BD-5916B07E0D21}"/>
            </c:ext>
          </c:extLst>
        </c:ser>
        <c:ser>
          <c:idx val="2"/>
          <c:order val="2"/>
          <c:tx>
            <c:strRef>
              <c:f>'NWC1'!$A$36</c:f>
              <c:strCache>
                <c:ptCount val="1"/>
                <c:pt idx="0">
                  <c:v>Minimum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'NWC1'!$C$36:$AL$36</c:f>
              <c:numCache>
                <c:formatCode>#,##0_);\(#,##0\)</c:formatCode>
                <c:ptCount val="36"/>
                <c:pt idx="0">
                  <c:v>334.7</c:v>
                </c:pt>
                <c:pt idx="1">
                  <c:v>334.7</c:v>
                </c:pt>
                <c:pt idx="2">
                  <c:v>334.7</c:v>
                </c:pt>
                <c:pt idx="3">
                  <c:v>334.7</c:v>
                </c:pt>
                <c:pt idx="4">
                  <c:v>334.7</c:v>
                </c:pt>
                <c:pt idx="5">
                  <c:v>334.7</c:v>
                </c:pt>
                <c:pt idx="6">
                  <c:v>334.7</c:v>
                </c:pt>
                <c:pt idx="7">
                  <c:v>334.7</c:v>
                </c:pt>
                <c:pt idx="8">
                  <c:v>334.7</c:v>
                </c:pt>
                <c:pt idx="9">
                  <c:v>334.7</c:v>
                </c:pt>
                <c:pt idx="10">
                  <c:v>334.7</c:v>
                </c:pt>
                <c:pt idx="12">
                  <c:v>424</c:v>
                </c:pt>
                <c:pt idx="13">
                  <c:v>424</c:v>
                </c:pt>
                <c:pt idx="14">
                  <c:v>424</c:v>
                </c:pt>
                <c:pt idx="15">
                  <c:v>424</c:v>
                </c:pt>
                <c:pt idx="16">
                  <c:v>424</c:v>
                </c:pt>
                <c:pt idx="17">
                  <c:v>424</c:v>
                </c:pt>
                <c:pt idx="18">
                  <c:v>424</c:v>
                </c:pt>
                <c:pt idx="19">
                  <c:v>424</c:v>
                </c:pt>
                <c:pt idx="20">
                  <c:v>424</c:v>
                </c:pt>
                <c:pt idx="21">
                  <c:v>424</c:v>
                </c:pt>
                <c:pt idx="22">
                  <c:v>424</c:v>
                </c:pt>
                <c:pt idx="24">
                  <c:v>395.5</c:v>
                </c:pt>
                <c:pt idx="25">
                  <c:v>395.5</c:v>
                </c:pt>
                <c:pt idx="26">
                  <c:v>395.5</c:v>
                </c:pt>
                <c:pt idx="27">
                  <c:v>395.5</c:v>
                </c:pt>
                <c:pt idx="28">
                  <c:v>395.5</c:v>
                </c:pt>
                <c:pt idx="29">
                  <c:v>395.5</c:v>
                </c:pt>
                <c:pt idx="30">
                  <c:v>395.5</c:v>
                </c:pt>
                <c:pt idx="31">
                  <c:v>395.5</c:v>
                </c:pt>
                <c:pt idx="32">
                  <c:v>395.5</c:v>
                </c:pt>
                <c:pt idx="33">
                  <c:v>395.5</c:v>
                </c:pt>
                <c:pt idx="34">
                  <c:v>395.5</c:v>
                </c:pt>
                <c:pt idx="35">
                  <c:v>395.5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67-A24D-82BD-5916B07E0D21}"/>
            </c:ext>
          </c:extLst>
        </c:ser>
        <c:ser>
          <c:idx val="3"/>
          <c:order val="3"/>
          <c:tx>
            <c:strRef>
              <c:f>'NWC1'!$A$37</c:f>
              <c:strCache>
                <c:ptCount val="1"/>
                <c:pt idx="0">
                  <c:v>Maximum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'NWC1'!$C$37:$AL$37</c:f>
              <c:numCache>
                <c:formatCode>#,##0_);\(#,##0\)</c:formatCode>
                <c:ptCount val="36"/>
                <c:pt idx="0">
                  <c:v>438</c:v>
                </c:pt>
                <c:pt idx="1">
                  <c:v>438</c:v>
                </c:pt>
                <c:pt idx="2">
                  <c:v>438</c:v>
                </c:pt>
                <c:pt idx="3">
                  <c:v>438</c:v>
                </c:pt>
                <c:pt idx="4">
                  <c:v>438</c:v>
                </c:pt>
                <c:pt idx="5">
                  <c:v>438</c:v>
                </c:pt>
                <c:pt idx="6">
                  <c:v>438</c:v>
                </c:pt>
                <c:pt idx="7">
                  <c:v>438</c:v>
                </c:pt>
                <c:pt idx="8">
                  <c:v>438</c:v>
                </c:pt>
                <c:pt idx="9">
                  <c:v>438</c:v>
                </c:pt>
                <c:pt idx="10">
                  <c:v>438</c:v>
                </c:pt>
                <c:pt idx="12">
                  <c:v>639</c:v>
                </c:pt>
                <c:pt idx="13">
                  <c:v>639</c:v>
                </c:pt>
                <c:pt idx="14">
                  <c:v>639</c:v>
                </c:pt>
                <c:pt idx="15">
                  <c:v>639</c:v>
                </c:pt>
                <c:pt idx="16">
                  <c:v>639</c:v>
                </c:pt>
                <c:pt idx="17">
                  <c:v>639</c:v>
                </c:pt>
                <c:pt idx="18">
                  <c:v>639</c:v>
                </c:pt>
                <c:pt idx="19">
                  <c:v>639</c:v>
                </c:pt>
                <c:pt idx="20">
                  <c:v>639</c:v>
                </c:pt>
                <c:pt idx="21">
                  <c:v>639</c:v>
                </c:pt>
                <c:pt idx="22">
                  <c:v>639</c:v>
                </c:pt>
                <c:pt idx="24">
                  <c:v>656</c:v>
                </c:pt>
                <c:pt idx="25">
                  <c:v>656</c:v>
                </c:pt>
                <c:pt idx="26">
                  <c:v>656</c:v>
                </c:pt>
                <c:pt idx="27">
                  <c:v>656</c:v>
                </c:pt>
                <c:pt idx="28">
                  <c:v>656</c:v>
                </c:pt>
                <c:pt idx="29">
                  <c:v>656</c:v>
                </c:pt>
                <c:pt idx="30">
                  <c:v>656</c:v>
                </c:pt>
                <c:pt idx="31">
                  <c:v>656</c:v>
                </c:pt>
                <c:pt idx="32">
                  <c:v>656</c:v>
                </c:pt>
                <c:pt idx="33">
                  <c:v>656</c:v>
                </c:pt>
                <c:pt idx="34">
                  <c:v>656</c:v>
                </c:pt>
                <c:pt idx="35">
                  <c:v>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67-A24D-82BD-5916B07E0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404112"/>
        <c:axId val="557059120"/>
      </c:lineChart>
      <c:dateAx>
        <c:axId val="561404112"/>
        <c:scaling>
          <c:orientation val="minMax"/>
        </c:scaling>
        <c:delete val="0"/>
        <c:axPos val="b"/>
        <c:numFmt formatCode="mmm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059120"/>
        <c:crosses val="autoZero"/>
        <c:auto val="1"/>
        <c:lblOffset val="100"/>
        <c:baseTimeUnit val="months"/>
      </c:dateAx>
      <c:valAx>
        <c:axId val="5570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0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'NWC1'!$A$26</c:f>
              <c:strCache>
                <c:ptCount val="1"/>
                <c:pt idx="0">
                  <c:v>Inventories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'NWC1'!$C$26:$AL$26</c:f>
              <c:numCache>
                <c:formatCode>#,##0_);\(#,##0\)</c:formatCode>
                <c:ptCount val="36"/>
                <c:pt idx="0">
                  <c:v>485</c:v>
                </c:pt>
                <c:pt idx="1">
                  <c:v>424</c:v>
                </c:pt>
                <c:pt idx="2">
                  <c:v>457</c:v>
                </c:pt>
                <c:pt idx="3">
                  <c:v>476</c:v>
                </c:pt>
                <c:pt idx="4">
                  <c:v>487</c:v>
                </c:pt>
                <c:pt idx="5">
                  <c:v>455</c:v>
                </c:pt>
                <c:pt idx="6">
                  <c:v>488</c:v>
                </c:pt>
                <c:pt idx="7">
                  <c:v>441</c:v>
                </c:pt>
                <c:pt idx="8">
                  <c:v>405</c:v>
                </c:pt>
                <c:pt idx="9">
                  <c:v>400</c:v>
                </c:pt>
                <c:pt idx="10">
                  <c:v>394</c:v>
                </c:pt>
                <c:pt idx="11">
                  <c:v>512</c:v>
                </c:pt>
                <c:pt idx="12">
                  <c:v>557</c:v>
                </c:pt>
                <c:pt idx="13">
                  <c:v>587</c:v>
                </c:pt>
                <c:pt idx="14">
                  <c:v>601</c:v>
                </c:pt>
                <c:pt idx="15">
                  <c:v>569</c:v>
                </c:pt>
                <c:pt idx="16">
                  <c:v>582</c:v>
                </c:pt>
                <c:pt idx="17">
                  <c:v>566</c:v>
                </c:pt>
                <c:pt idx="18">
                  <c:v>617</c:v>
                </c:pt>
                <c:pt idx="19">
                  <c:v>598</c:v>
                </c:pt>
                <c:pt idx="20">
                  <c:v>575</c:v>
                </c:pt>
                <c:pt idx="21">
                  <c:v>572</c:v>
                </c:pt>
                <c:pt idx="22">
                  <c:v>589</c:v>
                </c:pt>
                <c:pt idx="23">
                  <c:v>618</c:v>
                </c:pt>
                <c:pt idx="24">
                  <c:v>637</c:v>
                </c:pt>
                <c:pt idx="25">
                  <c:v>669</c:v>
                </c:pt>
                <c:pt idx="26">
                  <c:v>700</c:v>
                </c:pt>
                <c:pt idx="27">
                  <c:v>685</c:v>
                </c:pt>
                <c:pt idx="28">
                  <c:v>638</c:v>
                </c:pt>
                <c:pt idx="29">
                  <c:v>693</c:v>
                </c:pt>
                <c:pt idx="30">
                  <c:v>669</c:v>
                </c:pt>
                <c:pt idx="31">
                  <c:v>666</c:v>
                </c:pt>
                <c:pt idx="32">
                  <c:v>685</c:v>
                </c:pt>
                <c:pt idx="33">
                  <c:v>618</c:v>
                </c:pt>
                <c:pt idx="34">
                  <c:v>624</c:v>
                </c:pt>
                <c:pt idx="35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1-7641-B05C-93996CBB4597}"/>
            </c:ext>
          </c:extLst>
        </c:ser>
        <c:ser>
          <c:idx val="1"/>
          <c:order val="1"/>
          <c:tx>
            <c:strRef>
              <c:f>'NWC1'!$A$27</c:f>
              <c:strCache>
                <c:ptCount val="1"/>
                <c:pt idx="0">
                  <c:v>Trade receivables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'NWC1'!$C$27:$AL$27</c:f>
              <c:numCache>
                <c:formatCode>#,##0_);\(#,##0\)</c:formatCode>
                <c:ptCount val="36"/>
                <c:pt idx="0">
                  <c:v>333</c:v>
                </c:pt>
                <c:pt idx="1">
                  <c:v>347</c:v>
                </c:pt>
                <c:pt idx="2">
                  <c:v>311</c:v>
                </c:pt>
                <c:pt idx="3">
                  <c:v>303</c:v>
                </c:pt>
                <c:pt idx="4">
                  <c:v>289</c:v>
                </c:pt>
                <c:pt idx="5">
                  <c:v>335</c:v>
                </c:pt>
                <c:pt idx="6">
                  <c:v>308</c:v>
                </c:pt>
                <c:pt idx="7">
                  <c:v>285</c:v>
                </c:pt>
                <c:pt idx="8">
                  <c:v>321</c:v>
                </c:pt>
                <c:pt idx="9">
                  <c:v>287</c:v>
                </c:pt>
                <c:pt idx="10">
                  <c:v>286</c:v>
                </c:pt>
                <c:pt idx="11">
                  <c:v>351</c:v>
                </c:pt>
                <c:pt idx="12">
                  <c:v>355</c:v>
                </c:pt>
                <c:pt idx="13">
                  <c:v>432</c:v>
                </c:pt>
                <c:pt idx="14">
                  <c:v>458</c:v>
                </c:pt>
                <c:pt idx="15">
                  <c:v>388</c:v>
                </c:pt>
                <c:pt idx="16">
                  <c:v>443</c:v>
                </c:pt>
                <c:pt idx="17">
                  <c:v>402</c:v>
                </c:pt>
                <c:pt idx="18">
                  <c:v>441</c:v>
                </c:pt>
                <c:pt idx="19">
                  <c:v>389</c:v>
                </c:pt>
                <c:pt idx="20">
                  <c:v>422</c:v>
                </c:pt>
                <c:pt idx="21">
                  <c:v>433</c:v>
                </c:pt>
                <c:pt idx="22">
                  <c:v>454</c:v>
                </c:pt>
                <c:pt idx="23">
                  <c:v>461</c:v>
                </c:pt>
                <c:pt idx="24">
                  <c:v>453</c:v>
                </c:pt>
                <c:pt idx="25">
                  <c:v>341</c:v>
                </c:pt>
                <c:pt idx="26">
                  <c:v>240</c:v>
                </c:pt>
                <c:pt idx="27">
                  <c:v>379</c:v>
                </c:pt>
                <c:pt idx="28">
                  <c:v>382</c:v>
                </c:pt>
                <c:pt idx="29">
                  <c:v>314</c:v>
                </c:pt>
                <c:pt idx="30">
                  <c:v>281</c:v>
                </c:pt>
                <c:pt idx="31">
                  <c:v>267</c:v>
                </c:pt>
                <c:pt idx="32">
                  <c:v>298</c:v>
                </c:pt>
                <c:pt idx="33">
                  <c:v>461</c:v>
                </c:pt>
                <c:pt idx="34">
                  <c:v>305</c:v>
                </c:pt>
                <c:pt idx="35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1-7641-B05C-93996CBB4597}"/>
            </c:ext>
          </c:extLst>
        </c:ser>
        <c:ser>
          <c:idx val="2"/>
          <c:order val="2"/>
          <c:tx>
            <c:strRef>
              <c:f>'NWC1'!$A$28</c:f>
              <c:strCache>
                <c:ptCount val="1"/>
                <c:pt idx="0">
                  <c:v>Trade payables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'NWC1'!$C$28:$AL$28</c:f>
              <c:numCache>
                <c:formatCode>#,##0_);\(#,##0\)</c:formatCode>
                <c:ptCount val="36"/>
                <c:pt idx="0">
                  <c:v>-208</c:v>
                </c:pt>
                <c:pt idx="1">
                  <c:v>-199</c:v>
                </c:pt>
                <c:pt idx="2">
                  <c:v>-194</c:v>
                </c:pt>
                <c:pt idx="3">
                  <c:v>-226</c:v>
                </c:pt>
                <c:pt idx="4">
                  <c:v>-194</c:v>
                </c:pt>
                <c:pt idx="5">
                  <c:v>-234</c:v>
                </c:pt>
                <c:pt idx="6">
                  <c:v>-225</c:v>
                </c:pt>
                <c:pt idx="7">
                  <c:v>-227</c:v>
                </c:pt>
                <c:pt idx="8">
                  <c:v>-194</c:v>
                </c:pt>
                <c:pt idx="9">
                  <c:v>-181</c:v>
                </c:pt>
                <c:pt idx="10">
                  <c:v>-184</c:v>
                </c:pt>
                <c:pt idx="11">
                  <c:v>-241</c:v>
                </c:pt>
                <c:pt idx="12">
                  <c:v>-281</c:v>
                </c:pt>
                <c:pt idx="13">
                  <c:v>-257</c:v>
                </c:pt>
                <c:pt idx="14">
                  <c:v>-294</c:v>
                </c:pt>
                <c:pt idx="15">
                  <c:v>-270</c:v>
                </c:pt>
                <c:pt idx="16">
                  <c:v>-283</c:v>
                </c:pt>
                <c:pt idx="17">
                  <c:v>-260</c:v>
                </c:pt>
                <c:pt idx="18">
                  <c:v>-299</c:v>
                </c:pt>
                <c:pt idx="19">
                  <c:v>-301</c:v>
                </c:pt>
                <c:pt idx="20">
                  <c:v>-296</c:v>
                </c:pt>
                <c:pt idx="21">
                  <c:v>-243</c:v>
                </c:pt>
                <c:pt idx="22">
                  <c:v>-249</c:v>
                </c:pt>
                <c:pt idx="23">
                  <c:v>-319</c:v>
                </c:pt>
                <c:pt idx="24">
                  <c:v>-414</c:v>
                </c:pt>
                <c:pt idx="25">
                  <c:v>-432</c:v>
                </c:pt>
                <c:pt idx="26">
                  <c:v>-424</c:v>
                </c:pt>
                <c:pt idx="27">
                  <c:v>-360</c:v>
                </c:pt>
                <c:pt idx="28">
                  <c:v>-420</c:v>
                </c:pt>
                <c:pt idx="29">
                  <c:v>-380</c:v>
                </c:pt>
                <c:pt idx="30">
                  <c:v>-400</c:v>
                </c:pt>
                <c:pt idx="31">
                  <c:v>-439</c:v>
                </c:pt>
                <c:pt idx="32">
                  <c:v>-410</c:v>
                </c:pt>
                <c:pt idx="33">
                  <c:v>-348</c:v>
                </c:pt>
                <c:pt idx="34">
                  <c:v>-371</c:v>
                </c:pt>
                <c:pt idx="35">
                  <c:v>-441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01-7641-B05C-93996CBB4597}"/>
            </c:ext>
          </c:extLst>
        </c:ser>
        <c:ser>
          <c:idx val="4"/>
          <c:order val="3"/>
          <c:tx>
            <c:strRef>
              <c:f>'NWC1'!$A$30</c:f>
              <c:strCache>
                <c:ptCount val="1"/>
                <c:pt idx="0">
                  <c:v>Payroll liabilities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'NWC1'!$C$30:$AL$30</c:f>
              <c:numCache>
                <c:formatCode>#,##0_);\(#,##0\)</c:formatCode>
                <c:ptCount val="36"/>
                <c:pt idx="0">
                  <c:v>-55</c:v>
                </c:pt>
                <c:pt idx="1">
                  <c:v>-61</c:v>
                </c:pt>
                <c:pt idx="2">
                  <c:v>-55</c:v>
                </c:pt>
                <c:pt idx="3">
                  <c:v>-53</c:v>
                </c:pt>
                <c:pt idx="4">
                  <c:v>-48</c:v>
                </c:pt>
                <c:pt idx="5">
                  <c:v>-48</c:v>
                </c:pt>
                <c:pt idx="6">
                  <c:v>-55</c:v>
                </c:pt>
                <c:pt idx="7">
                  <c:v>-49</c:v>
                </c:pt>
                <c:pt idx="8">
                  <c:v>-58</c:v>
                </c:pt>
                <c:pt idx="9">
                  <c:v>-56</c:v>
                </c:pt>
                <c:pt idx="10">
                  <c:v>-51</c:v>
                </c:pt>
                <c:pt idx="11">
                  <c:v>-64</c:v>
                </c:pt>
                <c:pt idx="12">
                  <c:v>-65</c:v>
                </c:pt>
                <c:pt idx="13">
                  <c:v>-67</c:v>
                </c:pt>
                <c:pt idx="14">
                  <c:v>-67</c:v>
                </c:pt>
                <c:pt idx="15">
                  <c:v>-72</c:v>
                </c:pt>
                <c:pt idx="16">
                  <c:v>-64</c:v>
                </c:pt>
                <c:pt idx="17">
                  <c:v>-72</c:v>
                </c:pt>
                <c:pt idx="18">
                  <c:v>-72</c:v>
                </c:pt>
                <c:pt idx="19">
                  <c:v>-75</c:v>
                </c:pt>
                <c:pt idx="20">
                  <c:v>-71</c:v>
                </c:pt>
                <c:pt idx="21">
                  <c:v>-64</c:v>
                </c:pt>
                <c:pt idx="22">
                  <c:v>-73</c:v>
                </c:pt>
                <c:pt idx="23">
                  <c:v>-75</c:v>
                </c:pt>
                <c:pt idx="24">
                  <c:v>-75</c:v>
                </c:pt>
                <c:pt idx="25">
                  <c:v>-83</c:v>
                </c:pt>
                <c:pt idx="26">
                  <c:v>-81</c:v>
                </c:pt>
                <c:pt idx="27">
                  <c:v>-81</c:v>
                </c:pt>
                <c:pt idx="28">
                  <c:v>-79</c:v>
                </c:pt>
                <c:pt idx="29">
                  <c:v>-83</c:v>
                </c:pt>
                <c:pt idx="30">
                  <c:v>-77</c:v>
                </c:pt>
                <c:pt idx="31">
                  <c:v>-79</c:v>
                </c:pt>
                <c:pt idx="32">
                  <c:v>-79</c:v>
                </c:pt>
                <c:pt idx="33">
                  <c:v>-79</c:v>
                </c:pt>
                <c:pt idx="34">
                  <c:v>-82</c:v>
                </c:pt>
                <c:pt idx="35">
                  <c:v>-84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01-7641-B05C-93996CBB4597}"/>
            </c:ext>
          </c:extLst>
        </c:ser>
        <c:ser>
          <c:idx val="5"/>
          <c:order val="4"/>
          <c:tx>
            <c:strRef>
              <c:f>'NWC1'!$A$31</c:f>
              <c:strCache>
                <c:ptCount val="1"/>
                <c:pt idx="0">
                  <c:v>Other taxes payables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'NWC1'!$C$31:$AL$31</c:f>
              <c:numCache>
                <c:formatCode>#,##0_);\(#,##0\)</c:formatCode>
                <c:ptCount val="36"/>
                <c:pt idx="0">
                  <c:v>-43</c:v>
                </c:pt>
                <c:pt idx="1">
                  <c:v>-46</c:v>
                </c:pt>
                <c:pt idx="2">
                  <c:v>-40</c:v>
                </c:pt>
                <c:pt idx="3">
                  <c:v>-45</c:v>
                </c:pt>
                <c:pt idx="4">
                  <c:v>-38</c:v>
                </c:pt>
                <c:pt idx="5">
                  <c:v>-40</c:v>
                </c:pt>
                <c:pt idx="6">
                  <c:v>-35</c:v>
                </c:pt>
                <c:pt idx="7">
                  <c:v>-45</c:v>
                </c:pt>
                <c:pt idx="8">
                  <c:v>-44</c:v>
                </c:pt>
                <c:pt idx="9">
                  <c:v>-42</c:v>
                </c:pt>
                <c:pt idx="10">
                  <c:v>-35</c:v>
                </c:pt>
                <c:pt idx="11">
                  <c:v>-46</c:v>
                </c:pt>
                <c:pt idx="12">
                  <c:v>-45</c:v>
                </c:pt>
                <c:pt idx="13">
                  <c:v>-40</c:v>
                </c:pt>
                <c:pt idx="14">
                  <c:v>-41</c:v>
                </c:pt>
                <c:pt idx="15">
                  <c:v>-42</c:v>
                </c:pt>
                <c:pt idx="16">
                  <c:v>-41</c:v>
                </c:pt>
                <c:pt idx="17">
                  <c:v>-44</c:v>
                </c:pt>
                <c:pt idx="18">
                  <c:v>-42</c:v>
                </c:pt>
                <c:pt idx="19">
                  <c:v>-40</c:v>
                </c:pt>
                <c:pt idx="20">
                  <c:v>-44</c:v>
                </c:pt>
                <c:pt idx="21">
                  <c:v>-39</c:v>
                </c:pt>
                <c:pt idx="22">
                  <c:v>-46</c:v>
                </c:pt>
                <c:pt idx="23">
                  <c:v>-39</c:v>
                </c:pt>
                <c:pt idx="24">
                  <c:v>-40</c:v>
                </c:pt>
                <c:pt idx="25">
                  <c:v>-39</c:v>
                </c:pt>
                <c:pt idx="26">
                  <c:v>-40</c:v>
                </c:pt>
                <c:pt idx="27">
                  <c:v>-40</c:v>
                </c:pt>
                <c:pt idx="28">
                  <c:v>-39</c:v>
                </c:pt>
                <c:pt idx="29">
                  <c:v>-41</c:v>
                </c:pt>
                <c:pt idx="30">
                  <c:v>-41</c:v>
                </c:pt>
                <c:pt idx="31">
                  <c:v>-39</c:v>
                </c:pt>
                <c:pt idx="32">
                  <c:v>-41</c:v>
                </c:pt>
                <c:pt idx="33">
                  <c:v>-39</c:v>
                </c:pt>
                <c:pt idx="34">
                  <c:v>-39</c:v>
                </c:pt>
                <c:pt idx="35">
                  <c:v>-41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01-7641-B05C-93996CBB4597}"/>
            </c:ext>
          </c:extLst>
        </c:ser>
        <c:ser>
          <c:idx val="6"/>
          <c:order val="5"/>
          <c:tx>
            <c:strRef>
              <c:f>'NWC1'!$A$32</c:f>
              <c:strCache>
                <c:ptCount val="1"/>
                <c:pt idx="0">
                  <c:v>Other payables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'NWC1'!$C$32:$AL$32</c:f>
              <c:numCache>
                <c:formatCode>#,##0_);\(#,##0\)</c:formatCode>
                <c:ptCount val="36"/>
                <c:pt idx="0">
                  <c:v>-168</c:v>
                </c:pt>
                <c:pt idx="1">
                  <c:v>-197</c:v>
                </c:pt>
                <c:pt idx="2">
                  <c:v>-157.69999999999999</c:v>
                </c:pt>
                <c:pt idx="3">
                  <c:v>-177.4</c:v>
                </c:pt>
                <c:pt idx="4">
                  <c:v>-173.1</c:v>
                </c:pt>
                <c:pt idx="5">
                  <c:v>-158.80000000000001</c:v>
                </c:pt>
                <c:pt idx="6">
                  <c:v>-162.5</c:v>
                </c:pt>
                <c:pt idx="7">
                  <c:v>-148.19999999999999</c:v>
                </c:pt>
                <c:pt idx="8">
                  <c:v>-145.9</c:v>
                </c:pt>
                <c:pt idx="9">
                  <c:v>-170.6</c:v>
                </c:pt>
                <c:pt idx="10">
                  <c:v>-170.3</c:v>
                </c:pt>
                <c:pt idx="11">
                  <c:v>-186</c:v>
                </c:pt>
                <c:pt idx="12">
                  <c:v>-270</c:v>
                </c:pt>
                <c:pt idx="13">
                  <c:v>-223</c:v>
                </c:pt>
                <c:pt idx="14">
                  <c:v>-199</c:v>
                </c:pt>
                <c:pt idx="15">
                  <c:v>-219</c:v>
                </c:pt>
                <c:pt idx="16">
                  <c:v>-267</c:v>
                </c:pt>
                <c:pt idx="17">
                  <c:v>-264</c:v>
                </c:pt>
                <c:pt idx="18">
                  <c:v>-212</c:v>
                </c:pt>
                <c:pt idx="19">
                  <c:v>-262</c:v>
                </c:pt>
                <c:pt idx="20">
                  <c:v>-237</c:v>
                </c:pt>
                <c:pt idx="21">
                  <c:v>-166</c:v>
                </c:pt>
                <c:pt idx="22">
                  <c:v>-181</c:v>
                </c:pt>
                <c:pt idx="23">
                  <c:v>-227</c:v>
                </c:pt>
                <c:pt idx="24">
                  <c:v>-247</c:v>
                </c:pt>
                <c:pt idx="25">
                  <c:v>-235</c:v>
                </c:pt>
                <c:pt idx="26">
                  <c:v>-172.5</c:v>
                </c:pt>
                <c:pt idx="27">
                  <c:v>-205</c:v>
                </c:pt>
                <c:pt idx="28">
                  <c:v>-178.5</c:v>
                </c:pt>
                <c:pt idx="29">
                  <c:v>-92</c:v>
                </c:pt>
                <c:pt idx="30">
                  <c:v>-127.5</c:v>
                </c:pt>
                <c:pt idx="31">
                  <c:v>-146</c:v>
                </c:pt>
                <c:pt idx="32">
                  <c:v>-147.5</c:v>
                </c:pt>
                <c:pt idx="33">
                  <c:v>-143</c:v>
                </c:pt>
                <c:pt idx="34">
                  <c:v>-132.5</c:v>
                </c:pt>
                <c:pt idx="35">
                  <c:v>-185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01-7641-B05C-93996CBB4597}"/>
            </c:ext>
          </c:extLst>
        </c:ser>
        <c:ser>
          <c:idx val="7"/>
          <c:order val="6"/>
          <c:tx>
            <c:strRef>
              <c:f>'NWC1'!$A$33</c:f>
              <c:strCache>
                <c:ptCount val="1"/>
                <c:pt idx="0">
                  <c:v>Other receivables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'NWC1'!$C$25:$AL$25</c:f>
              <c:numCache>
                <c:formatCode>mmmyy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'NWC1'!$C$33:$AL$33</c:f>
              <c:numCache>
                <c:formatCode>#,##0_);\(#,##0\)</c:formatCode>
                <c:ptCount val="36"/>
                <c:pt idx="0">
                  <c:v>94</c:v>
                </c:pt>
                <c:pt idx="1">
                  <c:v>95</c:v>
                </c:pt>
                <c:pt idx="2">
                  <c:v>93</c:v>
                </c:pt>
                <c:pt idx="3">
                  <c:v>88</c:v>
                </c:pt>
                <c:pt idx="4">
                  <c:v>91</c:v>
                </c:pt>
                <c:pt idx="5">
                  <c:v>103</c:v>
                </c:pt>
                <c:pt idx="6">
                  <c:v>102</c:v>
                </c:pt>
                <c:pt idx="7">
                  <c:v>88</c:v>
                </c:pt>
                <c:pt idx="8">
                  <c:v>103</c:v>
                </c:pt>
                <c:pt idx="9">
                  <c:v>101</c:v>
                </c:pt>
                <c:pt idx="10">
                  <c:v>95</c:v>
                </c:pt>
                <c:pt idx="11">
                  <c:v>103</c:v>
                </c:pt>
                <c:pt idx="12">
                  <c:v>173</c:v>
                </c:pt>
                <c:pt idx="13">
                  <c:v>112</c:v>
                </c:pt>
                <c:pt idx="14">
                  <c:v>119</c:v>
                </c:pt>
                <c:pt idx="15">
                  <c:v>149</c:v>
                </c:pt>
                <c:pt idx="16">
                  <c:v>148</c:v>
                </c:pt>
                <c:pt idx="17">
                  <c:v>120</c:v>
                </c:pt>
                <c:pt idx="18">
                  <c:v>109</c:v>
                </c:pt>
                <c:pt idx="19">
                  <c:v>153</c:v>
                </c:pt>
                <c:pt idx="20">
                  <c:v>117</c:v>
                </c:pt>
                <c:pt idx="21">
                  <c:v>118</c:v>
                </c:pt>
                <c:pt idx="22">
                  <c:v>145</c:v>
                </c:pt>
                <c:pt idx="23">
                  <c:v>173</c:v>
                </c:pt>
                <c:pt idx="24">
                  <c:v>217</c:v>
                </c:pt>
                <c:pt idx="25">
                  <c:v>208</c:v>
                </c:pt>
                <c:pt idx="26">
                  <c:v>173</c:v>
                </c:pt>
                <c:pt idx="27">
                  <c:v>200</c:v>
                </c:pt>
                <c:pt idx="28">
                  <c:v>209</c:v>
                </c:pt>
                <c:pt idx="29">
                  <c:v>219</c:v>
                </c:pt>
                <c:pt idx="30">
                  <c:v>175</c:v>
                </c:pt>
                <c:pt idx="31">
                  <c:v>205</c:v>
                </c:pt>
                <c:pt idx="32">
                  <c:v>197</c:v>
                </c:pt>
                <c:pt idx="33">
                  <c:v>186</c:v>
                </c:pt>
                <c:pt idx="34">
                  <c:v>205</c:v>
                </c:pt>
                <c:pt idx="35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01-7641-B05C-93996CBB4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5254240"/>
        <c:axId val="555200848"/>
      </c:barChart>
      <c:dateAx>
        <c:axId val="555254240"/>
        <c:scaling>
          <c:orientation val="minMax"/>
        </c:scaling>
        <c:delete val="0"/>
        <c:axPos val="b"/>
        <c:numFmt formatCode="mmm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00848"/>
        <c:crosses val="autoZero"/>
        <c:auto val="1"/>
        <c:lblOffset val="100"/>
        <c:baseTimeUnit val="months"/>
      </c:dateAx>
      <c:valAx>
        <c:axId val="55520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5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'NWC2'!$C$6</c:f>
              <c:strCache>
                <c:ptCount val="1"/>
                <c:pt idx="0">
                  <c:v>FY17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'NWC2'!$A$7:$A$18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'NWC2'!$C$7:$C$18</c:f>
              <c:numCache>
                <c:formatCode>#,##0.0_);\(#,##0.0\)</c:formatCode>
                <c:ptCount val="12"/>
                <c:pt idx="0">
                  <c:v>16.794104249365525</c:v>
                </c:pt>
                <c:pt idx="1">
                  <c:v>13.940541781450872</c:v>
                </c:pt>
                <c:pt idx="2">
                  <c:v>16.227634613118784</c:v>
                </c:pt>
                <c:pt idx="3">
                  <c:v>16.295871354045286</c:v>
                </c:pt>
                <c:pt idx="4">
                  <c:v>15.587646802957808</c:v>
                </c:pt>
                <c:pt idx="5">
                  <c:v>12.877186238708438</c:v>
                </c:pt>
                <c:pt idx="6">
                  <c:v>9.3827694303318552</c:v>
                </c:pt>
                <c:pt idx="7">
                  <c:v>13.987840790348626</c:v>
                </c:pt>
                <c:pt idx="8">
                  <c:v>16.242199359082477</c:v>
                </c:pt>
                <c:pt idx="9">
                  <c:v>13.037043549616085</c:v>
                </c:pt>
                <c:pt idx="10">
                  <c:v>15.550239234449762</c:v>
                </c:pt>
                <c:pt idx="11">
                  <c:v>11.354244928625093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7-1C45-9235-453B6887F860}"/>
            </c:ext>
          </c:extLst>
        </c:ser>
        <c:ser>
          <c:idx val="1"/>
          <c:order val="1"/>
          <c:tx>
            <c:strRef>
              <c:f>'NWC2'!$D$6</c:f>
              <c:strCache>
                <c:ptCount val="1"/>
                <c:pt idx="0">
                  <c:v>FY18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'NWC2'!$A$7:$A$18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'NWC2'!$D$7:$D$18</c:f>
              <c:numCache>
                <c:formatCode>#,##0.0_);\(#,##0.0\)</c:formatCode>
                <c:ptCount val="12"/>
                <c:pt idx="0">
                  <c:v>13.822251249717402</c:v>
                </c:pt>
                <c:pt idx="1">
                  <c:v>15.146506386175808</c:v>
                </c:pt>
                <c:pt idx="2">
                  <c:v>20.953364817001184</c:v>
                </c:pt>
                <c:pt idx="3">
                  <c:v>16.847346253491772</c:v>
                </c:pt>
                <c:pt idx="4">
                  <c:v>17.301199354968755</c:v>
                </c:pt>
                <c:pt idx="5">
                  <c:v>16.101683600582117</c:v>
                </c:pt>
                <c:pt idx="6">
                  <c:v>11.756864836043723</c:v>
                </c:pt>
                <c:pt idx="7">
                  <c:v>16.074380165289256</c:v>
                </c:pt>
                <c:pt idx="8">
                  <c:v>16.022679812182808</c:v>
                </c:pt>
                <c:pt idx="9">
                  <c:v>16.410337913834418</c:v>
                </c:pt>
                <c:pt idx="10">
                  <c:v>19.508142715957433</c:v>
                </c:pt>
                <c:pt idx="11">
                  <c:v>12.406243489131191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7-1C45-9235-453B6887F860}"/>
            </c:ext>
          </c:extLst>
        </c:ser>
        <c:ser>
          <c:idx val="2"/>
          <c:order val="2"/>
          <c:tx>
            <c:strRef>
              <c:f>'NWC2'!$E$6</c:f>
              <c:strCache>
                <c:ptCount val="1"/>
                <c:pt idx="0">
                  <c:v>FY19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'NWC2'!$A$7:$A$18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'NWC2'!$E$7:$E$18</c:f>
              <c:numCache>
                <c:formatCode>#,##0.0_);\(#,##0.0\)</c:formatCode>
                <c:ptCount val="12"/>
                <c:pt idx="0">
                  <c:v>13.849385589459358</c:v>
                </c:pt>
                <c:pt idx="1">
                  <c:v>10.341951626355296</c:v>
                </c:pt>
                <c:pt idx="2">
                  <c:v>7.7148812177898529</c:v>
                </c:pt>
                <c:pt idx="3">
                  <c:v>13.08731784801676</c:v>
                </c:pt>
                <c:pt idx="4">
                  <c:v>11.819778815826247</c:v>
                </c:pt>
                <c:pt idx="5">
                  <c:v>9.755794444789661</c:v>
                </c:pt>
                <c:pt idx="6">
                  <c:v>10.809569900478992</c:v>
                </c:pt>
                <c:pt idx="7">
                  <c:v>8.9888250562005201</c:v>
                </c:pt>
                <c:pt idx="8">
                  <c:v>10.420916434507919</c:v>
                </c:pt>
                <c:pt idx="9">
                  <c:v>16.564858066834351</c:v>
                </c:pt>
                <c:pt idx="10">
                  <c:v>9.989410133519657</c:v>
                </c:pt>
                <c:pt idx="11">
                  <c:v>7.3975151880028465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27-1C45-9235-453B6887F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135840"/>
        <c:axId val="607137520"/>
      </c:lineChart>
      <c:catAx>
        <c:axId val="6071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137520"/>
        <c:crosses val="autoZero"/>
        <c:auto val="1"/>
        <c:lblAlgn val="ctr"/>
        <c:lblOffset val="100"/>
        <c:noMultiLvlLbl val="0"/>
      </c:catAx>
      <c:valAx>
        <c:axId val="60713752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13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'NWC2'!$C$6</c:f>
              <c:strCache>
                <c:ptCount val="1"/>
                <c:pt idx="0">
                  <c:v>FY17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'NWC2'!$A$25:$A$36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'NWC2'!$C$25:$C$36</c:f>
              <c:numCache>
                <c:formatCode>#,##0.0_);\(#,##0.0\)</c:formatCode>
                <c:ptCount val="12"/>
                <c:pt idx="0">
                  <c:v>42.713068181818187</c:v>
                </c:pt>
                <c:pt idx="1">
                  <c:v>39.441860465116278</c:v>
                </c:pt>
                <c:pt idx="2">
                  <c:v>45.699999999999996</c:v>
                </c:pt>
                <c:pt idx="3">
                  <c:v>38.910081743869213</c:v>
                </c:pt>
                <c:pt idx="4">
                  <c:v>49.016233766233768</c:v>
                </c:pt>
                <c:pt idx="5">
                  <c:v>35.826771653543311</c:v>
                </c:pt>
                <c:pt idx="6">
                  <c:v>40.341333333333331</c:v>
                </c:pt>
                <c:pt idx="7">
                  <c:v>46.030303030303031</c:v>
                </c:pt>
                <c:pt idx="8">
                  <c:v>32.573726541554961</c:v>
                </c:pt>
                <c:pt idx="9">
                  <c:v>39.743589743589745</c:v>
                </c:pt>
                <c:pt idx="10">
                  <c:v>42.981818181818177</c:v>
                </c:pt>
                <c:pt idx="11">
                  <c:v>56.685714285714283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F-E343-9FCC-41147E8826D1}"/>
            </c:ext>
          </c:extLst>
        </c:ser>
        <c:ser>
          <c:idx val="1"/>
          <c:order val="1"/>
          <c:tx>
            <c:strRef>
              <c:f>'NWC2'!$D$6</c:f>
              <c:strCache>
                <c:ptCount val="1"/>
                <c:pt idx="0">
                  <c:v>FY18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'NWC2'!$A$25:$A$36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'NWC2'!$D$25:$D$36</c:f>
              <c:numCache>
                <c:formatCode>#,##0.0_);\(#,##0.0\)</c:formatCode>
                <c:ptCount val="12"/>
                <c:pt idx="0">
                  <c:v>43.384422110552762</c:v>
                </c:pt>
                <c:pt idx="1">
                  <c:v>42.802083333333329</c:v>
                </c:pt>
                <c:pt idx="2">
                  <c:v>41.310421286031037</c:v>
                </c:pt>
                <c:pt idx="3">
                  <c:v>41.735941320293399</c:v>
                </c:pt>
                <c:pt idx="4">
                  <c:v>42.652482269503544</c:v>
                </c:pt>
                <c:pt idx="5">
                  <c:v>35.448851774530276</c:v>
                </c:pt>
                <c:pt idx="6">
                  <c:v>44.275462962962962</c:v>
                </c:pt>
                <c:pt idx="7">
                  <c:v>45.21463414634146</c:v>
                </c:pt>
                <c:pt idx="8">
                  <c:v>45.157068062827221</c:v>
                </c:pt>
                <c:pt idx="9">
                  <c:v>40.391799544419136</c:v>
                </c:pt>
                <c:pt idx="10">
                  <c:v>43.955223880597018</c:v>
                </c:pt>
                <c:pt idx="11">
                  <c:v>58.947692307692307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F-E343-9FCC-41147E8826D1}"/>
            </c:ext>
          </c:extLst>
        </c:ser>
        <c:ser>
          <c:idx val="2"/>
          <c:order val="2"/>
          <c:tx>
            <c:strRef>
              <c:f>'NWC2'!$E$6</c:f>
              <c:strCache>
                <c:ptCount val="1"/>
                <c:pt idx="0">
                  <c:v>FY19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'NWC2'!$A$25:$A$36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'NWC2'!$E$25:$E$36</c:f>
              <c:numCache>
                <c:formatCode>#,##0.0_);\(#,##0.0\)</c:formatCode>
                <c:ptCount val="12"/>
                <c:pt idx="0">
                  <c:v>46.463529411764704</c:v>
                </c:pt>
                <c:pt idx="1">
                  <c:v>47.183879093198989</c:v>
                </c:pt>
                <c:pt idx="2">
                  <c:v>49.543378995433791</c:v>
                </c:pt>
                <c:pt idx="3">
                  <c:v>52.557544757033249</c:v>
                </c:pt>
                <c:pt idx="4">
                  <c:v>46.867298578199048</c:v>
                </c:pt>
                <c:pt idx="5">
                  <c:v>45.995575221238937</c:v>
                </c:pt>
                <c:pt idx="6">
                  <c:v>48.569086651053865</c:v>
                </c:pt>
                <c:pt idx="7">
                  <c:v>47.902552204176331</c:v>
                </c:pt>
                <c:pt idx="8">
                  <c:v>52.157360406091371</c:v>
                </c:pt>
                <c:pt idx="9">
                  <c:v>42.291390728476827</c:v>
                </c:pt>
                <c:pt idx="10">
                  <c:v>42.837528604118994</c:v>
                </c:pt>
                <c:pt idx="11">
                  <c:v>50.623853211009177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F-E343-9FCC-41147E88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135840"/>
        <c:axId val="607137520"/>
      </c:lineChart>
      <c:catAx>
        <c:axId val="6071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137520"/>
        <c:crosses val="autoZero"/>
        <c:auto val="1"/>
        <c:lblAlgn val="ctr"/>
        <c:lblOffset val="100"/>
        <c:noMultiLvlLbl val="0"/>
      </c:catAx>
      <c:valAx>
        <c:axId val="607137520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13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'NWC2'!$C$6</c:f>
              <c:strCache>
                <c:ptCount val="1"/>
                <c:pt idx="0">
                  <c:v>FY17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'NWC2'!$A$61:$A$72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'NWC2'!$C$61:$C$72</c:f>
              <c:numCache>
                <c:formatCode>#,##0.0_);\(#,##0.0\)</c:formatCode>
                <c:ptCount val="12"/>
                <c:pt idx="0">
                  <c:v>46.572886946148003</c:v>
                </c:pt>
                <c:pt idx="1">
                  <c:v>43.149160740598376</c:v>
                </c:pt>
                <c:pt idx="2">
                  <c:v>50.554069547021996</c:v>
                </c:pt>
                <c:pt idx="3">
                  <c:v>40.614010949154171</c:v>
                </c:pt>
                <c:pt idx="4">
                  <c:v>53.045164443879258</c:v>
                </c:pt>
                <c:pt idx="5">
                  <c:v>34.988466420474012</c:v>
                </c:pt>
                <c:pt idx="6">
                  <c:v>36.472464120177008</c:v>
                </c:pt>
                <c:pt idx="7">
                  <c:v>44.084712370408255</c:v>
                </c:pt>
                <c:pt idx="8">
                  <c:v>36.608013831165607</c:v>
                </c:pt>
                <c:pt idx="9">
                  <c:v>42.42976257301693</c:v>
                </c:pt>
                <c:pt idx="10">
                  <c:v>46.620873418684702</c:v>
                </c:pt>
                <c:pt idx="11">
                  <c:v>47.796089819948371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F-E24A-A141-A5766E7959C3}"/>
            </c:ext>
          </c:extLst>
        </c:ser>
        <c:ser>
          <c:idx val="1"/>
          <c:order val="1"/>
          <c:tx>
            <c:strRef>
              <c:f>'NWC2'!$D$6</c:f>
              <c:strCache>
                <c:ptCount val="1"/>
                <c:pt idx="0">
                  <c:v>FY18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'NWC2'!$A$61:$A$72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'NWC2'!$D$61:$D$72</c:f>
              <c:numCache>
                <c:formatCode>#,##0.0_);\(#,##0.0\)</c:formatCode>
                <c:ptCount val="12"/>
                <c:pt idx="0">
                  <c:v>44.045478563708905</c:v>
                </c:pt>
                <c:pt idx="1">
                  <c:v>46.054374843476076</c:v>
                </c:pt>
                <c:pt idx="2">
                  <c:v>48.078792873354857</c:v>
                </c:pt>
                <c:pt idx="3">
                  <c:v>43.773077671057166</c:v>
                </c:pt>
                <c:pt idx="4">
                  <c:v>45.902493207533347</c:v>
                </c:pt>
                <c:pt idx="5">
                  <c:v>39.568600446235926</c:v>
                </c:pt>
                <c:pt idx="6">
                  <c:v>41.468961680161826</c:v>
                </c:pt>
                <c:pt idx="7">
                  <c:v>46.401813060793103</c:v>
                </c:pt>
                <c:pt idx="8">
                  <c:v>45.014895506713529</c:v>
                </c:pt>
                <c:pt idx="9">
                  <c:v>45.033479925719064</c:v>
                </c:pt>
                <c:pt idx="10">
                  <c:v>51.214252074712654</c:v>
                </c:pt>
                <c:pt idx="11">
                  <c:v>49.675614118501812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F-E24A-A141-A5766E7959C3}"/>
            </c:ext>
          </c:extLst>
        </c:ser>
        <c:ser>
          <c:idx val="2"/>
          <c:order val="2"/>
          <c:tx>
            <c:strRef>
              <c:f>'NWC2'!$E$6</c:f>
              <c:strCache>
                <c:ptCount val="1"/>
                <c:pt idx="0">
                  <c:v>FY19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'NWC2'!$A$61:$A$72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'NWC2'!$E$61:$E$72</c:f>
              <c:numCache>
                <c:formatCode>#,##0.0_);\(#,##0.0\)</c:formatCode>
                <c:ptCount val="12"/>
                <c:pt idx="0">
                  <c:v>39.836830888776312</c:v>
                </c:pt>
                <c:pt idx="1">
                  <c:v>38.735052120163246</c:v>
                </c:pt>
                <c:pt idx="2">
                  <c:v>35.532640378512902</c:v>
                </c:pt>
                <c:pt idx="3">
                  <c:v>47.27938969412255</c:v>
                </c:pt>
                <c:pt idx="4">
                  <c:v>36.992862517992236</c:v>
                </c:pt>
                <c:pt idx="5">
                  <c:v>35.40258434571372</c:v>
                </c:pt>
                <c:pt idx="6">
                  <c:v>39.93286170466849</c:v>
                </c:pt>
                <c:pt idx="7">
                  <c:v>33.844025952965929</c:v>
                </c:pt>
                <c:pt idx="8">
                  <c:v>40.187771870999399</c:v>
                </c:pt>
                <c:pt idx="9">
                  <c:v>41.776358988148644</c:v>
                </c:pt>
                <c:pt idx="10">
                  <c:v>34.319198078809642</c:v>
                </c:pt>
                <c:pt idx="11">
                  <c:v>34.033370294048083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CF-E24A-A141-A5766E795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135840"/>
        <c:axId val="607137520"/>
      </c:lineChart>
      <c:catAx>
        <c:axId val="6071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137520"/>
        <c:crosses val="autoZero"/>
        <c:auto val="1"/>
        <c:lblAlgn val="ctr"/>
        <c:lblOffset val="100"/>
        <c:noMultiLvlLbl val="0"/>
      </c:catAx>
      <c:valAx>
        <c:axId val="607137520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13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'NWC2'!$C$6</c:f>
              <c:strCache>
                <c:ptCount val="1"/>
                <c:pt idx="0">
                  <c:v>FY17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'NWC2'!$A$43:$A$54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'NWC2'!$C$43:$C$54</c:f>
              <c:numCache>
                <c:formatCode>#,##0.0_);\(#,##0.0\)</c:formatCode>
                <c:ptCount val="12"/>
                <c:pt idx="0">
                  <c:v>12.934285485035707</c:v>
                </c:pt>
                <c:pt idx="1">
                  <c:v>10.233241505968778</c:v>
                </c:pt>
                <c:pt idx="2">
                  <c:v>11.37356506609679</c:v>
                </c:pt>
                <c:pt idx="3">
                  <c:v>14.591942148760332</c:v>
                </c:pt>
                <c:pt idx="4">
                  <c:v>11.558716125312319</c:v>
                </c:pt>
                <c:pt idx="5">
                  <c:v>13.715491471777739</c:v>
                </c:pt>
                <c:pt idx="6">
                  <c:v>13.251638643488175</c:v>
                </c:pt>
                <c:pt idx="7">
                  <c:v>15.933431450243408</c:v>
                </c:pt>
                <c:pt idx="8">
                  <c:v>12.207912069471829</c:v>
                </c:pt>
                <c:pt idx="9">
                  <c:v>10.350870720188903</c:v>
                </c:pt>
                <c:pt idx="10">
                  <c:v>11.911183997583239</c:v>
                </c:pt>
                <c:pt idx="11">
                  <c:v>20.243869394391005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8-7046-9BB3-EF041237E903}"/>
            </c:ext>
          </c:extLst>
        </c:ser>
        <c:ser>
          <c:idx val="1"/>
          <c:order val="1"/>
          <c:tx>
            <c:strRef>
              <c:f>'NWC2'!$D$6</c:f>
              <c:strCache>
                <c:ptCount val="1"/>
                <c:pt idx="0">
                  <c:v>FY18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'NWC2'!$A$43:$A$54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'NWC2'!$D$43:$D$54</c:f>
              <c:numCache>
                <c:formatCode>#,##0.0_);\(#,##0.0\)</c:formatCode>
                <c:ptCount val="12"/>
                <c:pt idx="0">
                  <c:v>13.16119479656126</c:v>
                </c:pt>
                <c:pt idx="1">
                  <c:v>11.894214876033059</c:v>
                </c:pt>
                <c:pt idx="2">
                  <c:v>14.18499322967736</c:v>
                </c:pt>
                <c:pt idx="3">
                  <c:v>14.810209902728005</c:v>
                </c:pt>
                <c:pt idx="4">
                  <c:v>14.051188416938947</c:v>
                </c:pt>
                <c:pt idx="5">
                  <c:v>11.981934928876464</c:v>
                </c:pt>
                <c:pt idx="6">
                  <c:v>14.56336611884486</c:v>
                </c:pt>
                <c:pt idx="7">
                  <c:v>14.887201250837613</c:v>
                </c:pt>
                <c:pt idx="8">
                  <c:v>16.164852368296504</c:v>
                </c:pt>
                <c:pt idx="9">
                  <c:v>11.768657532534487</c:v>
                </c:pt>
                <c:pt idx="10">
                  <c:v>12.249114521841797</c:v>
                </c:pt>
                <c:pt idx="11">
                  <c:v>21.678321678321677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8-7046-9BB3-EF041237E903}"/>
            </c:ext>
          </c:extLst>
        </c:ser>
        <c:ser>
          <c:idx val="2"/>
          <c:order val="2"/>
          <c:tx>
            <c:strRef>
              <c:f>'NWC2'!$E$6</c:f>
              <c:strCache>
                <c:ptCount val="1"/>
                <c:pt idx="0">
                  <c:v>FY19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'NWC2'!$A$43:$A$54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'NWC2'!$E$43:$E$54</c:f>
              <c:numCache>
                <c:formatCode>#,##0.0_);\(#,##0.0\)</c:formatCode>
                <c:ptCount val="12"/>
                <c:pt idx="0">
                  <c:v>20.476084112447751</c:v>
                </c:pt>
                <c:pt idx="1">
                  <c:v>18.790778599391039</c:v>
                </c:pt>
                <c:pt idx="2">
                  <c:v>21.725619834710741</c:v>
                </c:pt>
                <c:pt idx="3">
                  <c:v>18.365472910927458</c:v>
                </c:pt>
                <c:pt idx="4">
                  <c:v>21.694214876033058</c:v>
                </c:pt>
                <c:pt idx="5">
                  <c:v>20.348785320314871</c:v>
                </c:pt>
                <c:pt idx="6">
                  <c:v>19.445794846864366</c:v>
                </c:pt>
                <c:pt idx="7">
                  <c:v>23.047351307410921</c:v>
                </c:pt>
                <c:pt idx="8">
                  <c:v>22.390504969599885</c:v>
                </c:pt>
                <c:pt idx="9">
                  <c:v>17.079889807162534</c:v>
                </c:pt>
                <c:pt idx="10">
                  <c:v>18.507740658829007</c:v>
                </c:pt>
                <c:pt idx="11">
                  <c:v>23.987998104963943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8-7046-9BB3-EF041237E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135840"/>
        <c:axId val="607137520"/>
      </c:lineChart>
      <c:catAx>
        <c:axId val="6071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137520"/>
        <c:crosses val="autoZero"/>
        <c:auto val="1"/>
        <c:lblAlgn val="ctr"/>
        <c:lblOffset val="100"/>
        <c:noMultiLvlLbl val="0"/>
      </c:catAx>
      <c:valAx>
        <c:axId val="60713752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13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ivestopia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596900</xdr:colOff>
      <xdr:row>21</xdr:row>
      <xdr:rowOff>182033</xdr:rowOff>
    </xdr:from>
    <xdr:to>
      <xdr:col>10</xdr:col>
      <xdr:colOff>533400</xdr:colOff>
      <xdr:row>36</xdr:row>
      <xdr:rowOff>182033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882A43-B59F-6045-B2FA-7A7E15B47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3567" y="5325533"/>
          <a:ext cx="4064000" cy="317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40217</xdr:colOff>
      <xdr:row>52</xdr:row>
      <xdr:rowOff>101600</xdr:rowOff>
    </xdr:from>
    <xdr:to>
      <xdr:col>38</xdr:col>
      <xdr:colOff>706967</xdr:colOff>
      <xdr:row>65</xdr:row>
      <xdr:rowOff>203200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1700F3-3B74-124A-B4C6-21CD4149E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21166</xdr:colOff>
      <xdr:row>68</xdr:row>
      <xdr:rowOff>76201</xdr:rowOff>
    </xdr:from>
    <xdr:to>
      <xdr:col>38</xdr:col>
      <xdr:colOff>770466</xdr:colOff>
      <xdr:row>81</xdr:row>
      <xdr:rowOff>177801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C0335F-D61F-7941-88F5-E0921402B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5</xdr:row>
      <xdr:rowOff>50800</xdr:rowOff>
    </xdr:from>
    <xdr:to>
      <xdr:col>11</xdr:col>
      <xdr:colOff>438150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05E2CD-0270-4B45-8498-112D9BB22D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165100</xdr:colOff>
      <xdr:row>23</xdr:row>
      <xdr:rowOff>0</xdr:rowOff>
    </xdr:from>
    <xdr:to>
      <xdr:col>11</xdr:col>
      <xdr:colOff>431800</xdr:colOff>
      <xdr:row>36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547FF2-9E2A-E242-A519-EB0C50720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165100</xdr:colOff>
      <xdr:row>59</xdr:row>
      <xdr:rowOff>25400</xdr:rowOff>
    </xdr:from>
    <xdr:to>
      <xdr:col>11</xdr:col>
      <xdr:colOff>431800</xdr:colOff>
      <xdr:row>72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2360B23-3D65-8A4A-8927-417C1BBFE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11</xdr:col>
      <xdr:colOff>444500</xdr:colOff>
      <xdr:row>54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0D00231-6ADC-144A-9984-7D7835442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divestopia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398C-0046-4D4D-87EF-8F7A694BD3D0}">
  <sheetPr>
    <tabColor theme="1"/>
    <pageSetUpPr fitToPage="1"/>
  </sheetPr>
  <dimension ref="A3:B15"/>
  <sheetViews>
    <sheetView showGridLines="0" tabSelected="1" zoomScaleNormal="100" workbookViewId="0"/>
  </sheetViews>
  <sheetFormatPr baseColWidth="10" defaultRowHeight="16"/>
  <cols>
    <col min="2" max="2" width="17.6640625" bestFit="1" customWidth="1"/>
  </cols>
  <sheetData>
    <row r="3" spans="1:2">
      <c r="A3" s="22"/>
    </row>
    <row r="9" spans="1:2" ht="47">
      <c r="B9" s="3" t="s">
        <v>66</v>
      </c>
    </row>
    <row r="10" spans="1:2" ht="31">
      <c r="B10" s="4" t="s">
        <v>0</v>
      </c>
    </row>
    <row r="13" spans="1:2" ht="26">
      <c r="B13" s="5">
        <f ca="1">TODAY()</f>
        <v>43913</v>
      </c>
    </row>
    <row r="15" spans="1:2">
      <c r="B15" s="9" t="s">
        <v>1</v>
      </c>
    </row>
  </sheetData>
  <hyperlinks>
    <hyperlink ref="B15" r:id="rId1" xr:uid="{90998663-5615-8643-B776-F9A4E40973E1}"/>
  </hyperlinks>
  <pageMargins left="0.70866141732283472" right="0.70866141732283472" top="1.3385826771653544" bottom="0.74803149606299213" header="0.31496062992125984" footer="0.31496062992125984"/>
  <pageSetup paperSize="9" orientation="landscape" horizontalDpi="0" verticalDpi="0"/>
  <headerFooter differentFirst="1">
    <oddHeader>&amp;L&amp;"Helvetica,Regular"&amp;K000000&amp;G&amp;C&amp;"Helvetica,Regular"&amp;K000000www.divestopia.com&amp;R&amp;"Helvetica,Regular"&amp;K000000DRAFT</oddHeader>
    <oddFooter>&amp;L&amp;"Helvetica,Regular"&amp;K000000&amp;A&amp;C&amp;"Calibri,Regular"&amp;K000000&amp;F
&amp;D&amp;R&amp;"Helvetica,Regular"&amp;K000000Page 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BD2B-7FF5-F740-9AC7-20EA7B74433D}">
  <sheetPr>
    <tabColor rgb="FF7030A0"/>
  </sheetPr>
  <dimension ref="A1:AL68"/>
  <sheetViews>
    <sheetView showGridLines="0" zoomScaleNormal="100" workbookViewId="0"/>
  </sheetViews>
  <sheetFormatPr baseColWidth="10" defaultRowHeight="16" outlineLevelRow="1" outlineLevelCol="1"/>
  <cols>
    <col min="1" max="1" width="29.5" customWidth="1"/>
    <col min="2" max="2" width="5.1640625" customWidth="1"/>
    <col min="4" max="7" width="0" hidden="1" customWidth="1" outlineLevel="1"/>
    <col min="8" max="8" width="10.83203125" collapsed="1"/>
    <col min="9" max="13" width="0" hidden="1" customWidth="1" outlineLevel="1"/>
    <col min="14" max="14" width="10.83203125" collapsed="1"/>
    <col min="15" max="19" width="0" hidden="1" customWidth="1" outlineLevel="1"/>
    <col min="20" max="20" width="10.83203125" collapsed="1"/>
    <col min="21" max="25" width="0" hidden="1" customWidth="1" outlineLevel="1"/>
    <col min="26" max="26" width="10.83203125" collapsed="1"/>
    <col min="27" max="31" width="0" hidden="1" customWidth="1" outlineLevel="1"/>
    <col min="32" max="32" width="10.83203125" collapsed="1"/>
    <col min="33" max="37" width="0" hidden="1" customWidth="1" outlineLevel="1"/>
    <col min="38" max="38" width="10.83203125" collapsed="1"/>
  </cols>
  <sheetData>
    <row r="1" spans="1:38" ht="21">
      <c r="A1" s="2" t="s">
        <v>26</v>
      </c>
    </row>
    <row r="2" spans="1:38" ht="19">
      <c r="A2" s="7" t="s">
        <v>18</v>
      </c>
    </row>
    <row r="3" spans="1:38">
      <c r="A3" s="21"/>
    </row>
    <row r="4" spans="1:38">
      <c r="A4" s="10"/>
      <c r="B4" s="10"/>
      <c r="C4" s="10"/>
      <c r="D4" s="10"/>
      <c r="E4" s="10"/>
    </row>
    <row r="5" spans="1:38">
      <c r="A5" s="15" t="s">
        <v>2</v>
      </c>
      <c r="B5" s="23" t="s">
        <v>3</v>
      </c>
      <c r="C5" s="16">
        <v>42736</v>
      </c>
      <c r="D5" s="16">
        <v>42767</v>
      </c>
      <c r="E5" s="16">
        <v>42795</v>
      </c>
      <c r="F5" s="16">
        <v>42826</v>
      </c>
      <c r="G5" s="16">
        <v>42856</v>
      </c>
      <c r="H5" s="16">
        <v>42887</v>
      </c>
      <c r="I5" s="16">
        <v>42917</v>
      </c>
      <c r="J5" s="16">
        <v>42948</v>
      </c>
      <c r="K5" s="16">
        <v>42979</v>
      </c>
      <c r="L5" s="16">
        <v>43009</v>
      </c>
      <c r="M5" s="16">
        <v>43040</v>
      </c>
      <c r="N5" s="16">
        <v>43070</v>
      </c>
      <c r="O5" s="16">
        <v>43101</v>
      </c>
      <c r="P5" s="16">
        <v>43132</v>
      </c>
      <c r="Q5" s="16">
        <v>43160</v>
      </c>
      <c r="R5" s="16">
        <v>43191</v>
      </c>
      <c r="S5" s="16">
        <v>43221</v>
      </c>
      <c r="T5" s="16">
        <v>43252</v>
      </c>
      <c r="U5" s="16">
        <v>43282</v>
      </c>
      <c r="V5" s="16">
        <v>43313</v>
      </c>
      <c r="W5" s="16">
        <v>43344</v>
      </c>
      <c r="X5" s="16">
        <v>43374</v>
      </c>
      <c r="Y5" s="16">
        <v>43405</v>
      </c>
      <c r="Z5" s="16">
        <v>43435</v>
      </c>
      <c r="AA5" s="16">
        <v>43466</v>
      </c>
      <c r="AB5" s="16">
        <v>43497</v>
      </c>
      <c r="AC5" s="16">
        <v>43525</v>
      </c>
      <c r="AD5" s="16">
        <v>43556</v>
      </c>
      <c r="AE5" s="16">
        <v>43586</v>
      </c>
      <c r="AF5" s="16">
        <v>43617</v>
      </c>
      <c r="AG5" s="16">
        <v>43647</v>
      </c>
      <c r="AH5" s="16">
        <v>43678</v>
      </c>
      <c r="AI5" s="16">
        <v>43709</v>
      </c>
      <c r="AJ5" s="16">
        <v>43739</v>
      </c>
      <c r="AK5" s="16">
        <v>43770</v>
      </c>
      <c r="AL5" s="16">
        <v>43800</v>
      </c>
    </row>
    <row r="6" spans="1:38">
      <c r="A6" s="17" t="s">
        <v>9</v>
      </c>
      <c r="C6" s="14">
        <v>485</v>
      </c>
      <c r="D6" s="14">
        <v>424</v>
      </c>
      <c r="E6" s="14">
        <v>457</v>
      </c>
      <c r="F6" s="14">
        <v>476</v>
      </c>
      <c r="G6" s="14">
        <v>487</v>
      </c>
      <c r="H6" s="14">
        <v>455</v>
      </c>
      <c r="I6" s="14">
        <v>488</v>
      </c>
      <c r="J6" s="14">
        <v>441</v>
      </c>
      <c r="K6" s="14">
        <v>405</v>
      </c>
      <c r="L6" s="14">
        <v>400</v>
      </c>
      <c r="M6" s="14">
        <v>394</v>
      </c>
      <c r="N6" s="14">
        <v>512</v>
      </c>
      <c r="O6" s="14">
        <v>557</v>
      </c>
      <c r="P6" s="14">
        <v>587</v>
      </c>
      <c r="Q6" s="14">
        <v>601</v>
      </c>
      <c r="R6" s="14">
        <v>569</v>
      </c>
      <c r="S6" s="14">
        <v>582</v>
      </c>
      <c r="T6" s="14">
        <v>566</v>
      </c>
      <c r="U6" s="14">
        <v>617</v>
      </c>
      <c r="V6" s="14">
        <v>598</v>
      </c>
      <c r="W6" s="14">
        <v>575</v>
      </c>
      <c r="X6" s="14">
        <v>572</v>
      </c>
      <c r="Y6" s="14">
        <v>589</v>
      </c>
      <c r="Z6" s="14">
        <v>618</v>
      </c>
      <c r="AA6" s="14">
        <v>637</v>
      </c>
      <c r="AB6" s="14">
        <v>669</v>
      </c>
      <c r="AC6" s="14">
        <v>700</v>
      </c>
      <c r="AD6" s="14">
        <v>685</v>
      </c>
      <c r="AE6" s="14">
        <v>638</v>
      </c>
      <c r="AF6" s="14">
        <v>693</v>
      </c>
      <c r="AG6" s="14">
        <v>669</v>
      </c>
      <c r="AH6" s="14">
        <v>666</v>
      </c>
      <c r="AI6" s="14">
        <v>685</v>
      </c>
      <c r="AJ6" s="14">
        <v>618</v>
      </c>
      <c r="AK6" s="14">
        <v>624</v>
      </c>
      <c r="AL6" s="14">
        <v>712</v>
      </c>
    </row>
    <row r="7" spans="1:38">
      <c r="A7" s="17" t="s">
        <v>10</v>
      </c>
      <c r="C7" s="14">
        <v>333</v>
      </c>
      <c r="D7" s="14">
        <v>347</v>
      </c>
      <c r="E7" s="14">
        <v>311</v>
      </c>
      <c r="F7" s="14">
        <v>303</v>
      </c>
      <c r="G7" s="14">
        <v>289</v>
      </c>
      <c r="H7" s="14">
        <v>335</v>
      </c>
      <c r="I7" s="14">
        <v>308</v>
      </c>
      <c r="J7" s="14">
        <v>285</v>
      </c>
      <c r="K7" s="14">
        <v>321</v>
      </c>
      <c r="L7" s="14">
        <v>287</v>
      </c>
      <c r="M7" s="14">
        <v>286</v>
      </c>
      <c r="N7" s="14">
        <v>351</v>
      </c>
      <c r="O7" s="14">
        <v>355</v>
      </c>
      <c r="P7" s="14">
        <v>432</v>
      </c>
      <c r="Q7" s="14">
        <v>458</v>
      </c>
      <c r="R7" s="14">
        <v>388</v>
      </c>
      <c r="S7" s="14">
        <v>443</v>
      </c>
      <c r="T7" s="14">
        <v>402</v>
      </c>
      <c r="U7" s="14">
        <v>441</v>
      </c>
      <c r="V7" s="14">
        <v>389</v>
      </c>
      <c r="W7" s="14">
        <v>422</v>
      </c>
      <c r="X7" s="14">
        <v>433</v>
      </c>
      <c r="Y7" s="14">
        <v>454</v>
      </c>
      <c r="Z7" s="14">
        <v>461</v>
      </c>
      <c r="AA7" s="14">
        <v>453</v>
      </c>
      <c r="AB7" s="14">
        <v>341</v>
      </c>
      <c r="AC7" s="14">
        <v>240</v>
      </c>
      <c r="AD7" s="14">
        <v>379</v>
      </c>
      <c r="AE7" s="14">
        <v>382</v>
      </c>
      <c r="AF7" s="14">
        <v>314</v>
      </c>
      <c r="AG7" s="14">
        <v>281</v>
      </c>
      <c r="AH7" s="14">
        <v>267</v>
      </c>
      <c r="AI7" s="14">
        <v>298</v>
      </c>
      <c r="AJ7" s="14">
        <v>461</v>
      </c>
      <c r="AK7" s="14">
        <v>305</v>
      </c>
      <c r="AL7" s="14">
        <v>218</v>
      </c>
    </row>
    <row r="8" spans="1:38">
      <c r="A8" s="17" t="s">
        <v>11</v>
      </c>
      <c r="C8" s="14">
        <v>-208</v>
      </c>
      <c r="D8" s="14">
        <v>-199</v>
      </c>
      <c r="E8" s="14">
        <v>-194</v>
      </c>
      <c r="F8" s="14">
        <v>-226</v>
      </c>
      <c r="G8" s="14">
        <v>-194</v>
      </c>
      <c r="H8" s="14">
        <v>-234</v>
      </c>
      <c r="I8" s="14">
        <v>-225</v>
      </c>
      <c r="J8" s="14">
        <v>-227</v>
      </c>
      <c r="K8" s="14">
        <v>-194</v>
      </c>
      <c r="L8" s="14">
        <v>-181</v>
      </c>
      <c r="M8" s="14">
        <v>-184</v>
      </c>
      <c r="N8" s="14">
        <v>-241</v>
      </c>
      <c r="O8" s="14">
        <v>-281</v>
      </c>
      <c r="P8" s="14">
        <v>-257</v>
      </c>
      <c r="Q8" s="14">
        <v>-294</v>
      </c>
      <c r="R8" s="14">
        <v>-270</v>
      </c>
      <c r="S8" s="14">
        <v>-283</v>
      </c>
      <c r="T8" s="14">
        <v>-260</v>
      </c>
      <c r="U8" s="14">
        <v>-299</v>
      </c>
      <c r="V8" s="14">
        <v>-301</v>
      </c>
      <c r="W8" s="14">
        <v>-296</v>
      </c>
      <c r="X8" s="14">
        <v>-243</v>
      </c>
      <c r="Y8" s="14">
        <v>-249</v>
      </c>
      <c r="Z8" s="14">
        <v>-319</v>
      </c>
      <c r="AA8" s="14">
        <v>-414</v>
      </c>
      <c r="AB8" s="14">
        <v>-432</v>
      </c>
      <c r="AC8" s="14">
        <v>-424</v>
      </c>
      <c r="AD8" s="14">
        <v>-360</v>
      </c>
      <c r="AE8" s="14">
        <v>-420</v>
      </c>
      <c r="AF8" s="14">
        <v>-380</v>
      </c>
      <c r="AG8" s="14">
        <v>-400</v>
      </c>
      <c r="AH8" s="14">
        <v>-439</v>
      </c>
      <c r="AI8" s="14">
        <v>-410</v>
      </c>
      <c r="AJ8" s="14">
        <v>-348</v>
      </c>
      <c r="AK8" s="14">
        <v>-371</v>
      </c>
      <c r="AL8" s="14">
        <v>-441</v>
      </c>
    </row>
    <row r="9" spans="1:38">
      <c r="A9" t="s">
        <v>12</v>
      </c>
      <c r="C9" s="14">
        <f t="shared" ref="C9:M9" si="0">SUM(C6:C8)</f>
        <v>610</v>
      </c>
      <c r="D9" s="14">
        <f t="shared" si="0"/>
        <v>572</v>
      </c>
      <c r="E9" s="14">
        <f t="shared" si="0"/>
        <v>574</v>
      </c>
      <c r="F9" s="14">
        <f t="shared" si="0"/>
        <v>553</v>
      </c>
      <c r="G9" s="14">
        <f t="shared" si="0"/>
        <v>582</v>
      </c>
      <c r="H9" s="14">
        <f t="shared" si="0"/>
        <v>556</v>
      </c>
      <c r="I9" s="14">
        <f t="shared" si="0"/>
        <v>571</v>
      </c>
      <c r="J9" s="14">
        <f t="shared" si="0"/>
        <v>499</v>
      </c>
      <c r="K9" s="14">
        <f t="shared" si="0"/>
        <v>532</v>
      </c>
      <c r="L9" s="14">
        <f t="shared" si="0"/>
        <v>506</v>
      </c>
      <c r="M9" s="14">
        <f t="shared" si="0"/>
        <v>496</v>
      </c>
      <c r="N9" s="14">
        <f>SUM(N6:N8)</f>
        <v>622</v>
      </c>
      <c r="O9" s="14">
        <f t="shared" ref="O9:Y9" si="1">SUM(O6:O8)</f>
        <v>631</v>
      </c>
      <c r="P9" s="14">
        <f t="shared" si="1"/>
        <v>762</v>
      </c>
      <c r="Q9" s="14">
        <f t="shared" si="1"/>
        <v>765</v>
      </c>
      <c r="R9" s="14">
        <f t="shared" si="1"/>
        <v>687</v>
      </c>
      <c r="S9" s="14">
        <f t="shared" si="1"/>
        <v>742</v>
      </c>
      <c r="T9" s="14">
        <f t="shared" si="1"/>
        <v>708</v>
      </c>
      <c r="U9" s="14">
        <f t="shared" si="1"/>
        <v>759</v>
      </c>
      <c r="V9" s="14">
        <f t="shared" si="1"/>
        <v>686</v>
      </c>
      <c r="W9" s="14">
        <f t="shared" si="1"/>
        <v>701</v>
      </c>
      <c r="X9" s="14">
        <f t="shared" si="1"/>
        <v>762</v>
      </c>
      <c r="Y9" s="14">
        <f t="shared" si="1"/>
        <v>794</v>
      </c>
      <c r="Z9" s="14">
        <f>SUM(Z6:Z8)</f>
        <v>760</v>
      </c>
      <c r="AA9" s="14">
        <f t="shared" ref="AA9:AK9" si="2">SUM(AA6:AA8)</f>
        <v>676</v>
      </c>
      <c r="AB9" s="14">
        <f t="shared" si="2"/>
        <v>578</v>
      </c>
      <c r="AC9" s="14">
        <f t="shared" si="2"/>
        <v>516</v>
      </c>
      <c r="AD9" s="14">
        <f t="shared" si="2"/>
        <v>704</v>
      </c>
      <c r="AE9" s="14">
        <f t="shared" si="2"/>
        <v>600</v>
      </c>
      <c r="AF9" s="14">
        <f t="shared" si="2"/>
        <v>627</v>
      </c>
      <c r="AG9" s="14">
        <f t="shared" si="2"/>
        <v>550</v>
      </c>
      <c r="AH9" s="14">
        <f t="shared" si="2"/>
        <v>494</v>
      </c>
      <c r="AI9" s="14">
        <f t="shared" si="2"/>
        <v>573</v>
      </c>
      <c r="AJ9" s="14">
        <f t="shared" si="2"/>
        <v>731</v>
      </c>
      <c r="AK9" s="14">
        <f t="shared" si="2"/>
        <v>558</v>
      </c>
      <c r="AL9" s="14">
        <f>SUM(AL6:AL8)</f>
        <v>489</v>
      </c>
    </row>
    <row r="10" spans="1:38">
      <c r="A10" s="17" t="s">
        <v>13</v>
      </c>
      <c r="C10" s="14">
        <v>-55</v>
      </c>
      <c r="D10" s="14">
        <v>-61</v>
      </c>
      <c r="E10" s="14">
        <v>-55</v>
      </c>
      <c r="F10" s="14">
        <v>-53</v>
      </c>
      <c r="G10" s="14">
        <v>-48</v>
      </c>
      <c r="H10" s="14">
        <v>-48</v>
      </c>
      <c r="I10" s="14">
        <v>-55</v>
      </c>
      <c r="J10" s="14">
        <v>-49</v>
      </c>
      <c r="K10" s="14">
        <v>-58</v>
      </c>
      <c r="L10" s="14">
        <v>-56</v>
      </c>
      <c r="M10" s="14">
        <v>-51</v>
      </c>
      <c r="N10" s="14">
        <v>-64</v>
      </c>
      <c r="O10" s="14">
        <v>-65</v>
      </c>
      <c r="P10" s="14">
        <v>-67</v>
      </c>
      <c r="Q10" s="14">
        <v>-67</v>
      </c>
      <c r="R10" s="14">
        <v>-72</v>
      </c>
      <c r="S10" s="14">
        <v>-64</v>
      </c>
      <c r="T10" s="14">
        <v>-72</v>
      </c>
      <c r="U10" s="14">
        <v>-72</v>
      </c>
      <c r="V10" s="14">
        <v>-75</v>
      </c>
      <c r="W10" s="14">
        <v>-71</v>
      </c>
      <c r="X10" s="14">
        <v>-64</v>
      </c>
      <c r="Y10" s="14">
        <v>-73</v>
      </c>
      <c r="Z10" s="14">
        <v>-75</v>
      </c>
      <c r="AA10" s="14">
        <v>-75</v>
      </c>
      <c r="AB10" s="14">
        <v>-83</v>
      </c>
      <c r="AC10" s="14">
        <v>-81</v>
      </c>
      <c r="AD10" s="14">
        <v>-81</v>
      </c>
      <c r="AE10" s="14">
        <v>-79</v>
      </c>
      <c r="AF10" s="14">
        <v>-83</v>
      </c>
      <c r="AG10" s="14">
        <v>-77</v>
      </c>
      <c r="AH10" s="14">
        <v>-79</v>
      </c>
      <c r="AI10" s="14">
        <v>-79</v>
      </c>
      <c r="AJ10" s="14">
        <v>-79</v>
      </c>
      <c r="AK10" s="14">
        <v>-82</v>
      </c>
      <c r="AL10" s="14">
        <v>-84</v>
      </c>
    </row>
    <row r="11" spans="1:38">
      <c r="A11" s="17" t="s">
        <v>15</v>
      </c>
      <c r="C11" s="14">
        <v>-17</v>
      </c>
      <c r="D11" s="14">
        <v>-16</v>
      </c>
      <c r="E11" s="14">
        <v>-17</v>
      </c>
      <c r="F11" s="14">
        <v>-16</v>
      </c>
      <c r="G11" s="14">
        <v>-17</v>
      </c>
      <c r="H11" s="14">
        <v>-16</v>
      </c>
      <c r="I11" s="14">
        <v>-20</v>
      </c>
      <c r="J11" s="14">
        <v>-20</v>
      </c>
      <c r="K11" s="14">
        <v>-19</v>
      </c>
      <c r="L11" s="14">
        <v>-19</v>
      </c>
      <c r="M11" s="14">
        <v>-19</v>
      </c>
      <c r="N11" s="14">
        <v>-21</v>
      </c>
      <c r="O11" s="14">
        <v>-31</v>
      </c>
      <c r="P11" s="14">
        <v>-31</v>
      </c>
      <c r="Q11" s="14">
        <v>-21</v>
      </c>
      <c r="R11" s="14">
        <v>-21</v>
      </c>
      <c r="S11" s="14">
        <v>-21</v>
      </c>
      <c r="T11" s="14">
        <v>-22</v>
      </c>
      <c r="U11" s="14">
        <v>-26</v>
      </c>
      <c r="V11" s="14">
        <v>-25</v>
      </c>
      <c r="W11" s="14">
        <v>-23</v>
      </c>
      <c r="X11" s="14">
        <v>-28</v>
      </c>
      <c r="Y11" s="14">
        <v>-22</v>
      </c>
      <c r="Z11" s="14">
        <v>-32</v>
      </c>
      <c r="AA11" s="14">
        <v>-30</v>
      </c>
      <c r="AB11" s="14">
        <v>-30</v>
      </c>
      <c r="AC11" s="14">
        <v>-31</v>
      </c>
      <c r="AD11" s="14">
        <v>-28</v>
      </c>
      <c r="AE11" s="14">
        <v>-28</v>
      </c>
      <c r="AF11" s="14">
        <v>-28</v>
      </c>
      <c r="AG11" s="14">
        <v>-27</v>
      </c>
      <c r="AH11" s="14">
        <v>-29</v>
      </c>
      <c r="AI11" s="14">
        <v>-27</v>
      </c>
      <c r="AJ11" s="14">
        <v>-31</v>
      </c>
      <c r="AK11" s="14">
        <v>-32</v>
      </c>
      <c r="AL11" s="14">
        <v>-27</v>
      </c>
    </row>
    <row r="12" spans="1:38">
      <c r="A12" s="17" t="s">
        <v>14</v>
      </c>
      <c r="C12" s="14">
        <v>-43</v>
      </c>
      <c r="D12" s="14">
        <v>-46</v>
      </c>
      <c r="E12" s="14">
        <v>-40</v>
      </c>
      <c r="F12" s="14">
        <v>-45</v>
      </c>
      <c r="G12" s="14">
        <v>-38</v>
      </c>
      <c r="H12" s="14">
        <v>-40</v>
      </c>
      <c r="I12" s="14">
        <v>-35</v>
      </c>
      <c r="J12" s="14">
        <v>-45</v>
      </c>
      <c r="K12" s="14">
        <v>-44</v>
      </c>
      <c r="L12" s="14">
        <v>-42</v>
      </c>
      <c r="M12" s="14">
        <v>-35</v>
      </c>
      <c r="N12" s="14">
        <v>-46</v>
      </c>
      <c r="O12" s="14">
        <v>-45</v>
      </c>
      <c r="P12" s="14">
        <v>-40</v>
      </c>
      <c r="Q12" s="14">
        <v>-41</v>
      </c>
      <c r="R12" s="14">
        <v>-42</v>
      </c>
      <c r="S12" s="14">
        <v>-41</v>
      </c>
      <c r="T12" s="14">
        <v>-44</v>
      </c>
      <c r="U12" s="14">
        <v>-42</v>
      </c>
      <c r="V12" s="14">
        <v>-40</v>
      </c>
      <c r="W12" s="14">
        <v>-44</v>
      </c>
      <c r="X12" s="14">
        <v>-39</v>
      </c>
      <c r="Y12" s="14">
        <v>-46</v>
      </c>
      <c r="Z12" s="14">
        <v>-39</v>
      </c>
      <c r="AA12" s="14">
        <v>-40</v>
      </c>
      <c r="AB12" s="14">
        <v>-39</v>
      </c>
      <c r="AC12" s="14">
        <v>-40</v>
      </c>
      <c r="AD12" s="14">
        <v>-40</v>
      </c>
      <c r="AE12" s="14">
        <v>-39</v>
      </c>
      <c r="AF12" s="14">
        <v>-41</v>
      </c>
      <c r="AG12" s="14">
        <v>-41</v>
      </c>
      <c r="AH12" s="14">
        <v>-39</v>
      </c>
      <c r="AI12" s="14">
        <v>-41</v>
      </c>
      <c r="AJ12" s="14">
        <v>-39</v>
      </c>
      <c r="AK12" s="14">
        <v>-39</v>
      </c>
      <c r="AL12" s="14">
        <v>-41</v>
      </c>
    </row>
    <row r="13" spans="1:38">
      <c r="A13" s="17" t="s">
        <v>16</v>
      </c>
      <c r="C13" s="14">
        <v>-178</v>
      </c>
      <c r="D13" s="14">
        <v>-208</v>
      </c>
      <c r="E13" s="14">
        <v>-170</v>
      </c>
      <c r="F13" s="14">
        <v>-191</v>
      </c>
      <c r="G13" s="14">
        <v>-188</v>
      </c>
      <c r="H13" s="14">
        <v>-175</v>
      </c>
      <c r="I13" s="14">
        <v>-180</v>
      </c>
      <c r="J13" s="14">
        <v>-167</v>
      </c>
      <c r="K13" s="14">
        <v>-166</v>
      </c>
      <c r="L13" s="14">
        <v>-192</v>
      </c>
      <c r="M13" s="14">
        <v>-193</v>
      </c>
      <c r="N13" s="14">
        <v>-210</v>
      </c>
      <c r="O13" s="14">
        <v>-280</v>
      </c>
      <c r="P13" s="14">
        <v>-233</v>
      </c>
      <c r="Q13" s="14">
        <v>-211</v>
      </c>
      <c r="R13" s="14">
        <v>-233</v>
      </c>
      <c r="S13" s="14">
        <v>-283</v>
      </c>
      <c r="T13" s="14">
        <v>-282</v>
      </c>
      <c r="U13" s="14">
        <v>-232</v>
      </c>
      <c r="V13" s="14">
        <v>-284</v>
      </c>
      <c r="W13" s="14">
        <v>-261</v>
      </c>
      <c r="X13" s="14">
        <v>-238</v>
      </c>
      <c r="Y13" s="14">
        <v>-255</v>
      </c>
      <c r="Z13" s="14">
        <v>-303</v>
      </c>
      <c r="AA13" s="14">
        <v>-303</v>
      </c>
      <c r="AB13" s="14">
        <v>-292</v>
      </c>
      <c r="AC13" s="14">
        <v>-231</v>
      </c>
      <c r="AD13" s="14">
        <v>-265</v>
      </c>
      <c r="AE13" s="14">
        <v>-240</v>
      </c>
      <c r="AF13" s="14">
        <v>-234</v>
      </c>
      <c r="AG13" s="14">
        <v>-271</v>
      </c>
      <c r="AH13" s="14">
        <v>-291</v>
      </c>
      <c r="AI13" s="14">
        <v>-294</v>
      </c>
      <c r="AJ13" s="14">
        <v>-291</v>
      </c>
      <c r="AK13" s="14">
        <v>-282</v>
      </c>
      <c r="AL13" s="14">
        <v>-231</v>
      </c>
    </row>
    <row r="14" spans="1:38">
      <c r="A14" s="17" t="s">
        <v>17</v>
      </c>
      <c r="C14" s="14">
        <v>94</v>
      </c>
      <c r="D14" s="14">
        <v>95</v>
      </c>
      <c r="E14" s="14">
        <v>93</v>
      </c>
      <c r="F14" s="14">
        <v>88</v>
      </c>
      <c r="G14" s="14">
        <v>91</v>
      </c>
      <c r="H14" s="14">
        <v>103</v>
      </c>
      <c r="I14" s="14">
        <v>102</v>
      </c>
      <c r="J14" s="14">
        <v>88</v>
      </c>
      <c r="K14" s="14">
        <v>103</v>
      </c>
      <c r="L14" s="14">
        <v>101</v>
      </c>
      <c r="M14" s="14">
        <v>95</v>
      </c>
      <c r="N14" s="14">
        <v>103</v>
      </c>
      <c r="O14" s="14">
        <v>173</v>
      </c>
      <c r="P14" s="14">
        <v>112</v>
      </c>
      <c r="Q14" s="14">
        <v>119</v>
      </c>
      <c r="R14" s="14">
        <v>149</v>
      </c>
      <c r="S14" s="14">
        <v>148</v>
      </c>
      <c r="T14" s="14">
        <v>120</v>
      </c>
      <c r="U14" s="14">
        <v>109</v>
      </c>
      <c r="V14" s="14">
        <v>153</v>
      </c>
      <c r="W14" s="14">
        <v>117</v>
      </c>
      <c r="X14" s="14">
        <v>118</v>
      </c>
      <c r="Y14" s="14">
        <v>145</v>
      </c>
      <c r="Z14" s="14">
        <v>173</v>
      </c>
      <c r="AA14" s="14">
        <v>217</v>
      </c>
      <c r="AB14" s="14">
        <v>208</v>
      </c>
      <c r="AC14" s="14">
        <v>173</v>
      </c>
      <c r="AD14" s="14">
        <v>200</v>
      </c>
      <c r="AE14" s="14">
        <v>209</v>
      </c>
      <c r="AF14" s="14">
        <v>219</v>
      </c>
      <c r="AG14" s="14">
        <v>175</v>
      </c>
      <c r="AH14" s="14">
        <v>205</v>
      </c>
      <c r="AI14" s="14">
        <v>197</v>
      </c>
      <c r="AJ14" s="14">
        <v>186</v>
      </c>
      <c r="AK14" s="14">
        <v>205</v>
      </c>
      <c r="AL14" s="14">
        <v>219</v>
      </c>
    </row>
    <row r="15" spans="1:38">
      <c r="A15" s="19" t="s">
        <v>24</v>
      </c>
      <c r="B15" s="19"/>
      <c r="C15" s="18">
        <f t="shared" ref="C15:M15" si="3">SUM(C9:C14)</f>
        <v>411</v>
      </c>
      <c r="D15" s="18">
        <f t="shared" si="3"/>
        <v>336</v>
      </c>
      <c r="E15" s="18">
        <f t="shared" si="3"/>
        <v>385</v>
      </c>
      <c r="F15" s="18">
        <f t="shared" si="3"/>
        <v>336</v>
      </c>
      <c r="G15" s="18">
        <f t="shared" si="3"/>
        <v>382</v>
      </c>
      <c r="H15" s="18">
        <f t="shared" si="3"/>
        <v>380</v>
      </c>
      <c r="I15" s="18">
        <f t="shared" si="3"/>
        <v>383</v>
      </c>
      <c r="J15" s="18">
        <f t="shared" si="3"/>
        <v>306</v>
      </c>
      <c r="K15" s="18">
        <f t="shared" si="3"/>
        <v>348</v>
      </c>
      <c r="L15" s="18">
        <f t="shared" si="3"/>
        <v>298</v>
      </c>
      <c r="M15" s="18">
        <f t="shared" si="3"/>
        <v>293</v>
      </c>
      <c r="N15" s="18">
        <f>SUM(N9:N14)</f>
        <v>384</v>
      </c>
      <c r="O15" s="18">
        <f t="shared" ref="O15:Y15" si="4">SUM(O9:O14)</f>
        <v>383</v>
      </c>
      <c r="P15" s="18">
        <f t="shared" si="4"/>
        <v>503</v>
      </c>
      <c r="Q15" s="18">
        <f t="shared" si="4"/>
        <v>544</v>
      </c>
      <c r="R15" s="18">
        <f t="shared" si="4"/>
        <v>468</v>
      </c>
      <c r="S15" s="18">
        <f t="shared" si="4"/>
        <v>481</v>
      </c>
      <c r="T15" s="18">
        <f t="shared" si="4"/>
        <v>408</v>
      </c>
      <c r="U15" s="18">
        <f t="shared" si="4"/>
        <v>496</v>
      </c>
      <c r="V15" s="18">
        <f t="shared" si="4"/>
        <v>415</v>
      </c>
      <c r="W15" s="18">
        <f t="shared" si="4"/>
        <v>419</v>
      </c>
      <c r="X15" s="18">
        <f t="shared" si="4"/>
        <v>511</v>
      </c>
      <c r="Y15" s="18">
        <f t="shared" si="4"/>
        <v>543</v>
      </c>
      <c r="Z15" s="18">
        <f>SUM(Z9:Z14)</f>
        <v>484</v>
      </c>
      <c r="AA15" s="18">
        <f t="shared" ref="AA15:AK15" si="5">SUM(AA9:AA14)</f>
        <v>445</v>
      </c>
      <c r="AB15" s="18">
        <f t="shared" si="5"/>
        <v>342</v>
      </c>
      <c r="AC15" s="18">
        <f t="shared" si="5"/>
        <v>306</v>
      </c>
      <c r="AD15" s="18">
        <f t="shared" si="5"/>
        <v>490</v>
      </c>
      <c r="AE15" s="18">
        <f t="shared" si="5"/>
        <v>423</v>
      </c>
      <c r="AF15" s="18">
        <f t="shared" si="5"/>
        <v>460</v>
      </c>
      <c r="AG15" s="18">
        <f t="shared" si="5"/>
        <v>309</v>
      </c>
      <c r="AH15" s="18">
        <f t="shared" si="5"/>
        <v>261</v>
      </c>
      <c r="AI15" s="18">
        <f t="shared" si="5"/>
        <v>329</v>
      </c>
      <c r="AJ15" s="18">
        <f t="shared" si="5"/>
        <v>477</v>
      </c>
      <c r="AK15" s="18">
        <f t="shared" si="5"/>
        <v>328</v>
      </c>
      <c r="AL15" s="18">
        <f>SUM(AL9:AL14)</f>
        <v>325</v>
      </c>
    </row>
    <row r="16" spans="1:38" s="25" customFormat="1">
      <c r="A16" s="29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>
      <c r="A17" s="31" t="s">
        <v>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>
      <c r="A18" t="s">
        <v>20</v>
      </c>
      <c r="C18" s="14">
        <f>-C11</f>
        <v>17</v>
      </c>
      <c r="D18" s="14">
        <f t="shared" ref="D18:AL18" si="6">-D11</f>
        <v>16</v>
      </c>
      <c r="E18" s="14">
        <f t="shared" si="6"/>
        <v>17</v>
      </c>
      <c r="F18" s="14">
        <f t="shared" si="6"/>
        <v>16</v>
      </c>
      <c r="G18" s="14">
        <f t="shared" si="6"/>
        <v>17</v>
      </c>
      <c r="H18" s="14">
        <f t="shared" si="6"/>
        <v>16</v>
      </c>
      <c r="I18" s="14">
        <f t="shared" si="6"/>
        <v>20</v>
      </c>
      <c r="J18" s="14">
        <f t="shared" si="6"/>
        <v>20</v>
      </c>
      <c r="K18" s="14">
        <f t="shared" si="6"/>
        <v>19</v>
      </c>
      <c r="L18" s="14">
        <f t="shared" si="6"/>
        <v>19</v>
      </c>
      <c r="M18" s="14">
        <f t="shared" si="6"/>
        <v>19</v>
      </c>
      <c r="N18" s="14">
        <f t="shared" si="6"/>
        <v>21</v>
      </c>
      <c r="O18" s="14">
        <f t="shared" si="6"/>
        <v>31</v>
      </c>
      <c r="P18" s="14">
        <f t="shared" si="6"/>
        <v>31</v>
      </c>
      <c r="Q18" s="14">
        <f t="shared" si="6"/>
        <v>21</v>
      </c>
      <c r="R18" s="14">
        <f t="shared" si="6"/>
        <v>21</v>
      </c>
      <c r="S18" s="14">
        <f t="shared" si="6"/>
        <v>21</v>
      </c>
      <c r="T18" s="14">
        <f t="shared" si="6"/>
        <v>22</v>
      </c>
      <c r="U18" s="14">
        <f t="shared" si="6"/>
        <v>26</v>
      </c>
      <c r="V18" s="14">
        <f t="shared" si="6"/>
        <v>25</v>
      </c>
      <c r="W18" s="14">
        <f t="shared" si="6"/>
        <v>23</v>
      </c>
      <c r="X18" s="14">
        <f t="shared" si="6"/>
        <v>28</v>
      </c>
      <c r="Y18" s="14">
        <f t="shared" si="6"/>
        <v>22</v>
      </c>
      <c r="Z18" s="14">
        <f t="shared" si="6"/>
        <v>32</v>
      </c>
      <c r="AA18" s="14">
        <f t="shared" si="6"/>
        <v>30</v>
      </c>
      <c r="AB18" s="14">
        <f t="shared" si="6"/>
        <v>30</v>
      </c>
      <c r="AC18" s="14">
        <f t="shared" si="6"/>
        <v>31</v>
      </c>
      <c r="AD18" s="14">
        <f t="shared" si="6"/>
        <v>28</v>
      </c>
      <c r="AE18" s="14">
        <f t="shared" si="6"/>
        <v>28</v>
      </c>
      <c r="AF18" s="14">
        <f t="shared" si="6"/>
        <v>28</v>
      </c>
      <c r="AG18" s="14">
        <f t="shared" si="6"/>
        <v>27</v>
      </c>
      <c r="AH18" s="14">
        <f t="shared" si="6"/>
        <v>29</v>
      </c>
      <c r="AI18" s="14">
        <f t="shared" si="6"/>
        <v>27</v>
      </c>
      <c r="AJ18" s="14">
        <f t="shared" si="6"/>
        <v>31</v>
      </c>
      <c r="AK18" s="14">
        <f t="shared" si="6"/>
        <v>32</v>
      </c>
      <c r="AL18" s="14">
        <f t="shared" si="6"/>
        <v>27</v>
      </c>
    </row>
    <row r="19" spans="1:38">
      <c r="A19" t="s">
        <v>21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46</v>
      </c>
      <c r="Y19" s="14">
        <v>46</v>
      </c>
      <c r="Z19" s="14">
        <v>46</v>
      </c>
      <c r="AA19" s="14">
        <v>46</v>
      </c>
      <c r="AB19" s="14">
        <v>46</v>
      </c>
      <c r="AC19" s="14">
        <v>46</v>
      </c>
      <c r="AD19" s="14">
        <v>46</v>
      </c>
      <c r="AE19" s="14">
        <v>46</v>
      </c>
      <c r="AF19" s="14">
        <v>125</v>
      </c>
      <c r="AG19" s="14">
        <v>125</v>
      </c>
      <c r="AH19" s="14">
        <v>125</v>
      </c>
      <c r="AI19" s="14">
        <v>125</v>
      </c>
      <c r="AJ19" s="14">
        <v>125</v>
      </c>
      <c r="AK19" s="14">
        <v>125</v>
      </c>
      <c r="AL19" s="14">
        <v>20</v>
      </c>
    </row>
    <row r="20" spans="1:38">
      <c r="A20" t="s">
        <v>22</v>
      </c>
      <c r="C20" s="14">
        <v>0</v>
      </c>
      <c r="D20" s="14">
        <v>0.999999999999998</v>
      </c>
      <c r="E20" s="14">
        <v>2.299999999999998</v>
      </c>
      <c r="F20" s="14">
        <v>3.5999999999999979</v>
      </c>
      <c r="G20" s="14">
        <v>4.8999999999999977</v>
      </c>
      <c r="H20" s="14">
        <v>6.1999999999999975</v>
      </c>
      <c r="I20" s="14">
        <v>7.4999999999999973</v>
      </c>
      <c r="J20" s="14">
        <v>8.7999999999999972</v>
      </c>
      <c r="K20" s="14">
        <v>10.099999999999998</v>
      </c>
      <c r="L20" s="14">
        <v>11.399999999999999</v>
      </c>
      <c r="M20" s="14">
        <v>12.7</v>
      </c>
      <c r="N20" s="14">
        <v>14</v>
      </c>
      <c r="O20" s="14">
        <v>0</v>
      </c>
      <c r="P20" s="14">
        <v>0</v>
      </c>
      <c r="Q20" s="14">
        <v>2</v>
      </c>
      <c r="R20" s="14">
        <v>4</v>
      </c>
      <c r="S20" s="14">
        <v>6</v>
      </c>
      <c r="T20" s="14">
        <v>8</v>
      </c>
      <c r="U20" s="14">
        <v>10</v>
      </c>
      <c r="V20" s="14">
        <v>12</v>
      </c>
      <c r="W20" s="14">
        <v>14</v>
      </c>
      <c r="X20" s="14">
        <v>16</v>
      </c>
      <c r="Y20" s="14">
        <v>18</v>
      </c>
      <c r="Z20" s="14">
        <v>20</v>
      </c>
      <c r="AA20" s="14">
        <v>0</v>
      </c>
      <c r="AB20" s="14">
        <v>1</v>
      </c>
      <c r="AC20" s="14">
        <v>2.5</v>
      </c>
      <c r="AD20" s="14">
        <v>4</v>
      </c>
      <c r="AE20" s="14">
        <v>5.5</v>
      </c>
      <c r="AF20" s="14">
        <v>7</v>
      </c>
      <c r="AG20" s="14">
        <v>8.5</v>
      </c>
      <c r="AH20" s="14">
        <v>10</v>
      </c>
      <c r="AI20" s="14">
        <v>11.5</v>
      </c>
      <c r="AJ20" s="14">
        <v>13</v>
      </c>
      <c r="AK20" s="14">
        <v>14.5</v>
      </c>
      <c r="AL20" s="14">
        <v>16</v>
      </c>
    </row>
    <row r="21" spans="1:38">
      <c r="A21" t="s">
        <v>23</v>
      </c>
      <c r="C21" s="14">
        <v>10</v>
      </c>
      <c r="D21" s="14">
        <v>10</v>
      </c>
      <c r="E21" s="14">
        <v>10</v>
      </c>
      <c r="F21" s="14">
        <v>10</v>
      </c>
      <c r="G21" s="14">
        <v>10</v>
      </c>
      <c r="H21" s="14">
        <v>10</v>
      </c>
      <c r="I21" s="14">
        <v>10</v>
      </c>
      <c r="J21" s="14">
        <v>10</v>
      </c>
      <c r="K21" s="14">
        <v>10</v>
      </c>
      <c r="L21" s="14">
        <v>10</v>
      </c>
      <c r="M21" s="14">
        <v>10</v>
      </c>
      <c r="N21" s="14">
        <v>10</v>
      </c>
      <c r="O21" s="14">
        <v>10</v>
      </c>
      <c r="P21" s="14">
        <v>10</v>
      </c>
      <c r="Q21" s="14">
        <v>10</v>
      </c>
      <c r="R21" s="14">
        <v>10</v>
      </c>
      <c r="S21" s="14">
        <v>10</v>
      </c>
      <c r="T21" s="14">
        <v>10</v>
      </c>
      <c r="U21" s="14">
        <v>10</v>
      </c>
      <c r="V21" s="14">
        <v>10</v>
      </c>
      <c r="W21" s="14">
        <v>10</v>
      </c>
      <c r="X21" s="14">
        <v>10</v>
      </c>
      <c r="Y21" s="14">
        <v>10</v>
      </c>
      <c r="Z21" s="14">
        <v>10</v>
      </c>
      <c r="AA21" s="14">
        <v>10</v>
      </c>
      <c r="AB21" s="14">
        <v>10</v>
      </c>
      <c r="AC21" s="14">
        <v>10</v>
      </c>
      <c r="AD21" s="14">
        <v>10</v>
      </c>
      <c r="AE21" s="14">
        <v>10</v>
      </c>
      <c r="AF21" s="14">
        <v>10</v>
      </c>
      <c r="AG21" s="14">
        <v>10</v>
      </c>
      <c r="AH21" s="14">
        <v>10</v>
      </c>
      <c r="AI21" s="14">
        <v>10</v>
      </c>
      <c r="AJ21" s="14">
        <v>10</v>
      </c>
      <c r="AK21" s="14">
        <v>10</v>
      </c>
      <c r="AL21" s="14">
        <v>10</v>
      </c>
    </row>
    <row r="22" spans="1:38" s="28" customFormat="1">
      <c r="A22" s="26" t="s">
        <v>25</v>
      </c>
      <c r="B22" s="26"/>
      <c r="C22" s="27">
        <f>SUM(C18:C21)</f>
        <v>27</v>
      </c>
      <c r="D22" s="27">
        <f t="shared" ref="D22:AL22" si="7">SUM(D18:D21)</f>
        <v>26.999999999999996</v>
      </c>
      <c r="E22" s="27">
        <f t="shared" si="7"/>
        <v>29.299999999999997</v>
      </c>
      <c r="F22" s="27">
        <f t="shared" si="7"/>
        <v>29.599999999999998</v>
      </c>
      <c r="G22" s="27">
        <f t="shared" si="7"/>
        <v>31.9</v>
      </c>
      <c r="H22" s="27">
        <f t="shared" si="7"/>
        <v>32.199999999999996</v>
      </c>
      <c r="I22" s="27">
        <f t="shared" si="7"/>
        <v>37.5</v>
      </c>
      <c r="J22" s="27">
        <f t="shared" si="7"/>
        <v>38.799999999999997</v>
      </c>
      <c r="K22" s="27">
        <f t="shared" si="7"/>
        <v>39.099999999999994</v>
      </c>
      <c r="L22" s="27">
        <f t="shared" si="7"/>
        <v>40.4</v>
      </c>
      <c r="M22" s="27">
        <f t="shared" si="7"/>
        <v>41.7</v>
      </c>
      <c r="N22" s="27">
        <f t="shared" si="7"/>
        <v>45</v>
      </c>
      <c r="O22" s="27">
        <f t="shared" si="7"/>
        <v>41</v>
      </c>
      <c r="P22" s="27">
        <f t="shared" si="7"/>
        <v>41</v>
      </c>
      <c r="Q22" s="27">
        <f t="shared" si="7"/>
        <v>33</v>
      </c>
      <c r="R22" s="27">
        <f t="shared" si="7"/>
        <v>35</v>
      </c>
      <c r="S22" s="27">
        <f t="shared" si="7"/>
        <v>37</v>
      </c>
      <c r="T22" s="27">
        <f t="shared" si="7"/>
        <v>40</v>
      </c>
      <c r="U22" s="27">
        <f t="shared" si="7"/>
        <v>46</v>
      </c>
      <c r="V22" s="27">
        <f t="shared" si="7"/>
        <v>47</v>
      </c>
      <c r="W22" s="27">
        <f t="shared" si="7"/>
        <v>47</v>
      </c>
      <c r="X22" s="27">
        <f t="shared" si="7"/>
        <v>100</v>
      </c>
      <c r="Y22" s="27">
        <f t="shared" si="7"/>
        <v>96</v>
      </c>
      <c r="Z22" s="27">
        <f t="shared" si="7"/>
        <v>108</v>
      </c>
      <c r="AA22" s="27">
        <f t="shared" si="7"/>
        <v>86</v>
      </c>
      <c r="AB22" s="27">
        <f t="shared" si="7"/>
        <v>87</v>
      </c>
      <c r="AC22" s="27">
        <f t="shared" si="7"/>
        <v>89.5</v>
      </c>
      <c r="AD22" s="27">
        <f t="shared" si="7"/>
        <v>88</v>
      </c>
      <c r="AE22" s="27">
        <f t="shared" si="7"/>
        <v>89.5</v>
      </c>
      <c r="AF22" s="27">
        <f t="shared" si="7"/>
        <v>170</v>
      </c>
      <c r="AG22" s="27">
        <f t="shared" si="7"/>
        <v>170.5</v>
      </c>
      <c r="AH22" s="27">
        <f t="shared" si="7"/>
        <v>174</v>
      </c>
      <c r="AI22" s="27">
        <f t="shared" si="7"/>
        <v>173.5</v>
      </c>
      <c r="AJ22" s="27">
        <f t="shared" si="7"/>
        <v>179</v>
      </c>
      <c r="AK22" s="27">
        <f t="shared" si="7"/>
        <v>181.5</v>
      </c>
      <c r="AL22" s="27">
        <f t="shared" si="7"/>
        <v>73</v>
      </c>
    </row>
    <row r="24" spans="1:38">
      <c r="A24" s="1" t="s">
        <v>28</v>
      </c>
    </row>
    <row r="25" spans="1:38">
      <c r="A25" s="15" t="s">
        <v>2</v>
      </c>
      <c r="B25" s="23" t="s">
        <v>3</v>
      </c>
      <c r="C25" s="16">
        <v>42736</v>
      </c>
      <c r="D25" s="16">
        <v>42767</v>
      </c>
      <c r="E25" s="16">
        <v>42795</v>
      </c>
      <c r="F25" s="16">
        <v>42826</v>
      </c>
      <c r="G25" s="16">
        <v>42856</v>
      </c>
      <c r="H25" s="16">
        <v>42887</v>
      </c>
      <c r="I25" s="16">
        <v>42917</v>
      </c>
      <c r="J25" s="16">
        <v>42948</v>
      </c>
      <c r="K25" s="16">
        <v>42979</v>
      </c>
      <c r="L25" s="16">
        <v>43009</v>
      </c>
      <c r="M25" s="16">
        <v>43040</v>
      </c>
      <c r="N25" s="16">
        <v>43070</v>
      </c>
      <c r="O25" s="16">
        <v>43101</v>
      </c>
      <c r="P25" s="16">
        <v>43132</v>
      </c>
      <c r="Q25" s="16">
        <v>43160</v>
      </c>
      <c r="R25" s="16">
        <v>43191</v>
      </c>
      <c r="S25" s="16">
        <v>43221</v>
      </c>
      <c r="T25" s="16">
        <v>43252</v>
      </c>
      <c r="U25" s="16">
        <v>43282</v>
      </c>
      <c r="V25" s="16">
        <v>43313</v>
      </c>
      <c r="W25" s="16">
        <v>43344</v>
      </c>
      <c r="X25" s="16">
        <v>43374</v>
      </c>
      <c r="Y25" s="16">
        <v>43405</v>
      </c>
      <c r="Z25" s="16">
        <v>43435</v>
      </c>
      <c r="AA25" s="16">
        <v>43466</v>
      </c>
      <c r="AB25" s="16">
        <v>43497</v>
      </c>
      <c r="AC25" s="16">
        <v>43525</v>
      </c>
      <c r="AD25" s="16">
        <v>43556</v>
      </c>
      <c r="AE25" s="16">
        <v>43586</v>
      </c>
      <c r="AF25" s="16">
        <v>43617</v>
      </c>
      <c r="AG25" s="16">
        <v>43647</v>
      </c>
      <c r="AH25" s="16">
        <v>43678</v>
      </c>
      <c r="AI25" s="16">
        <v>43709</v>
      </c>
      <c r="AJ25" s="16">
        <v>43739</v>
      </c>
      <c r="AK25" s="16">
        <v>43770</v>
      </c>
      <c r="AL25" s="16">
        <v>43800</v>
      </c>
    </row>
    <row r="26" spans="1:38">
      <c r="A26" s="17" t="s">
        <v>9</v>
      </c>
      <c r="C26" s="14">
        <f>C6</f>
        <v>485</v>
      </c>
      <c r="D26" s="14">
        <f t="shared" ref="D26:AL26" si="8">D6</f>
        <v>424</v>
      </c>
      <c r="E26" s="14">
        <f t="shared" si="8"/>
        <v>457</v>
      </c>
      <c r="F26" s="14">
        <f t="shared" si="8"/>
        <v>476</v>
      </c>
      <c r="G26" s="14">
        <f t="shared" si="8"/>
        <v>487</v>
      </c>
      <c r="H26" s="14">
        <f t="shared" si="8"/>
        <v>455</v>
      </c>
      <c r="I26" s="14">
        <f t="shared" si="8"/>
        <v>488</v>
      </c>
      <c r="J26" s="14">
        <f t="shared" si="8"/>
        <v>441</v>
      </c>
      <c r="K26" s="14">
        <f t="shared" si="8"/>
        <v>405</v>
      </c>
      <c r="L26" s="14">
        <f t="shared" si="8"/>
        <v>400</v>
      </c>
      <c r="M26" s="14">
        <f t="shared" si="8"/>
        <v>394</v>
      </c>
      <c r="N26" s="14">
        <f t="shared" si="8"/>
        <v>512</v>
      </c>
      <c r="O26" s="14">
        <f t="shared" si="8"/>
        <v>557</v>
      </c>
      <c r="P26" s="14">
        <f t="shared" si="8"/>
        <v>587</v>
      </c>
      <c r="Q26" s="14">
        <f t="shared" si="8"/>
        <v>601</v>
      </c>
      <c r="R26" s="14">
        <f t="shared" si="8"/>
        <v>569</v>
      </c>
      <c r="S26" s="14">
        <f t="shared" si="8"/>
        <v>582</v>
      </c>
      <c r="T26" s="14">
        <f t="shared" si="8"/>
        <v>566</v>
      </c>
      <c r="U26" s="14">
        <f t="shared" si="8"/>
        <v>617</v>
      </c>
      <c r="V26" s="14">
        <f t="shared" si="8"/>
        <v>598</v>
      </c>
      <c r="W26" s="14">
        <f t="shared" si="8"/>
        <v>575</v>
      </c>
      <c r="X26" s="14">
        <f t="shared" si="8"/>
        <v>572</v>
      </c>
      <c r="Y26" s="14">
        <f t="shared" si="8"/>
        <v>589</v>
      </c>
      <c r="Z26" s="14">
        <f t="shared" si="8"/>
        <v>618</v>
      </c>
      <c r="AA26" s="14">
        <f t="shared" si="8"/>
        <v>637</v>
      </c>
      <c r="AB26" s="14">
        <f t="shared" si="8"/>
        <v>669</v>
      </c>
      <c r="AC26" s="14">
        <f t="shared" si="8"/>
        <v>700</v>
      </c>
      <c r="AD26" s="14">
        <f t="shared" si="8"/>
        <v>685</v>
      </c>
      <c r="AE26" s="14">
        <f t="shared" si="8"/>
        <v>638</v>
      </c>
      <c r="AF26" s="14">
        <f t="shared" si="8"/>
        <v>693</v>
      </c>
      <c r="AG26" s="14">
        <f t="shared" si="8"/>
        <v>669</v>
      </c>
      <c r="AH26" s="14">
        <f t="shared" si="8"/>
        <v>666</v>
      </c>
      <c r="AI26" s="14">
        <f t="shared" si="8"/>
        <v>685</v>
      </c>
      <c r="AJ26" s="14">
        <f t="shared" si="8"/>
        <v>618</v>
      </c>
      <c r="AK26" s="14">
        <f t="shared" si="8"/>
        <v>624</v>
      </c>
      <c r="AL26" s="14">
        <f t="shared" si="8"/>
        <v>712</v>
      </c>
    </row>
    <row r="27" spans="1:38">
      <c r="A27" s="17" t="s">
        <v>10</v>
      </c>
      <c r="C27" s="14">
        <f>C7</f>
        <v>333</v>
      </c>
      <c r="D27" s="14">
        <f t="shared" ref="D27:AL27" si="9">D7</f>
        <v>347</v>
      </c>
      <c r="E27" s="14">
        <f t="shared" si="9"/>
        <v>311</v>
      </c>
      <c r="F27" s="14">
        <f t="shared" si="9"/>
        <v>303</v>
      </c>
      <c r="G27" s="14">
        <f t="shared" si="9"/>
        <v>289</v>
      </c>
      <c r="H27" s="14">
        <f t="shared" si="9"/>
        <v>335</v>
      </c>
      <c r="I27" s="14">
        <f t="shared" si="9"/>
        <v>308</v>
      </c>
      <c r="J27" s="14">
        <f t="shared" si="9"/>
        <v>285</v>
      </c>
      <c r="K27" s="14">
        <f t="shared" si="9"/>
        <v>321</v>
      </c>
      <c r="L27" s="14">
        <f t="shared" si="9"/>
        <v>287</v>
      </c>
      <c r="M27" s="14">
        <f t="shared" si="9"/>
        <v>286</v>
      </c>
      <c r="N27" s="14">
        <f t="shared" si="9"/>
        <v>351</v>
      </c>
      <c r="O27" s="14">
        <f t="shared" si="9"/>
        <v>355</v>
      </c>
      <c r="P27" s="14">
        <f t="shared" si="9"/>
        <v>432</v>
      </c>
      <c r="Q27" s="14">
        <f t="shared" si="9"/>
        <v>458</v>
      </c>
      <c r="R27" s="14">
        <f t="shared" si="9"/>
        <v>388</v>
      </c>
      <c r="S27" s="14">
        <f t="shared" si="9"/>
        <v>443</v>
      </c>
      <c r="T27" s="14">
        <f t="shared" si="9"/>
        <v>402</v>
      </c>
      <c r="U27" s="14">
        <f t="shared" si="9"/>
        <v>441</v>
      </c>
      <c r="V27" s="14">
        <f t="shared" si="9"/>
        <v>389</v>
      </c>
      <c r="W27" s="14">
        <f t="shared" si="9"/>
        <v>422</v>
      </c>
      <c r="X27" s="14">
        <f t="shared" si="9"/>
        <v>433</v>
      </c>
      <c r="Y27" s="14">
        <f t="shared" si="9"/>
        <v>454</v>
      </c>
      <c r="Z27" s="14">
        <f t="shared" si="9"/>
        <v>461</v>
      </c>
      <c r="AA27" s="14">
        <f t="shared" si="9"/>
        <v>453</v>
      </c>
      <c r="AB27" s="14">
        <f t="shared" si="9"/>
        <v>341</v>
      </c>
      <c r="AC27" s="14">
        <f t="shared" si="9"/>
        <v>240</v>
      </c>
      <c r="AD27" s="14">
        <f t="shared" si="9"/>
        <v>379</v>
      </c>
      <c r="AE27" s="14">
        <f t="shared" si="9"/>
        <v>382</v>
      </c>
      <c r="AF27" s="14">
        <f t="shared" si="9"/>
        <v>314</v>
      </c>
      <c r="AG27" s="14">
        <f t="shared" si="9"/>
        <v>281</v>
      </c>
      <c r="AH27" s="14">
        <f t="shared" si="9"/>
        <v>267</v>
      </c>
      <c r="AI27" s="14">
        <f t="shared" si="9"/>
        <v>298</v>
      </c>
      <c r="AJ27" s="14">
        <f t="shared" si="9"/>
        <v>461</v>
      </c>
      <c r="AK27" s="14">
        <f t="shared" si="9"/>
        <v>305</v>
      </c>
      <c r="AL27" s="14">
        <f t="shared" si="9"/>
        <v>218</v>
      </c>
    </row>
    <row r="28" spans="1:38">
      <c r="A28" s="17" t="s">
        <v>11</v>
      </c>
      <c r="C28" s="14">
        <f>C8</f>
        <v>-208</v>
      </c>
      <c r="D28" s="14">
        <f t="shared" ref="D28:AL28" si="10">D8</f>
        <v>-199</v>
      </c>
      <c r="E28" s="14">
        <f t="shared" si="10"/>
        <v>-194</v>
      </c>
      <c r="F28" s="14">
        <f t="shared" si="10"/>
        <v>-226</v>
      </c>
      <c r="G28" s="14">
        <f t="shared" si="10"/>
        <v>-194</v>
      </c>
      <c r="H28" s="14">
        <f t="shared" si="10"/>
        <v>-234</v>
      </c>
      <c r="I28" s="14">
        <f t="shared" si="10"/>
        <v>-225</v>
      </c>
      <c r="J28" s="14">
        <f t="shared" si="10"/>
        <v>-227</v>
      </c>
      <c r="K28" s="14">
        <f t="shared" si="10"/>
        <v>-194</v>
      </c>
      <c r="L28" s="14">
        <f t="shared" si="10"/>
        <v>-181</v>
      </c>
      <c r="M28" s="14">
        <f t="shared" si="10"/>
        <v>-184</v>
      </c>
      <c r="N28" s="14">
        <f t="shared" si="10"/>
        <v>-241</v>
      </c>
      <c r="O28" s="14">
        <f t="shared" si="10"/>
        <v>-281</v>
      </c>
      <c r="P28" s="14">
        <f t="shared" si="10"/>
        <v>-257</v>
      </c>
      <c r="Q28" s="14">
        <f t="shared" si="10"/>
        <v>-294</v>
      </c>
      <c r="R28" s="14">
        <f t="shared" si="10"/>
        <v>-270</v>
      </c>
      <c r="S28" s="14">
        <f t="shared" si="10"/>
        <v>-283</v>
      </c>
      <c r="T28" s="14">
        <f t="shared" si="10"/>
        <v>-260</v>
      </c>
      <c r="U28" s="14">
        <f t="shared" si="10"/>
        <v>-299</v>
      </c>
      <c r="V28" s="14">
        <f t="shared" si="10"/>
        <v>-301</v>
      </c>
      <c r="W28" s="14">
        <f t="shared" si="10"/>
        <v>-296</v>
      </c>
      <c r="X28" s="14">
        <f t="shared" si="10"/>
        <v>-243</v>
      </c>
      <c r="Y28" s="14">
        <f t="shared" si="10"/>
        <v>-249</v>
      </c>
      <c r="Z28" s="14">
        <f t="shared" si="10"/>
        <v>-319</v>
      </c>
      <c r="AA28" s="14">
        <f t="shared" si="10"/>
        <v>-414</v>
      </c>
      <c r="AB28" s="14">
        <f t="shared" si="10"/>
        <v>-432</v>
      </c>
      <c r="AC28" s="14">
        <f t="shared" si="10"/>
        <v>-424</v>
      </c>
      <c r="AD28" s="14">
        <f t="shared" si="10"/>
        <v>-360</v>
      </c>
      <c r="AE28" s="14">
        <f t="shared" si="10"/>
        <v>-420</v>
      </c>
      <c r="AF28" s="14">
        <f t="shared" si="10"/>
        <v>-380</v>
      </c>
      <c r="AG28" s="14">
        <f t="shared" si="10"/>
        <v>-400</v>
      </c>
      <c r="AH28" s="14">
        <f t="shared" si="10"/>
        <v>-439</v>
      </c>
      <c r="AI28" s="14">
        <f t="shared" si="10"/>
        <v>-410</v>
      </c>
      <c r="AJ28" s="14">
        <f t="shared" si="10"/>
        <v>-348</v>
      </c>
      <c r="AK28" s="14">
        <f t="shared" si="10"/>
        <v>-371</v>
      </c>
      <c r="AL28" s="14">
        <f t="shared" si="10"/>
        <v>-441</v>
      </c>
    </row>
    <row r="29" spans="1:38">
      <c r="A29" t="s">
        <v>12</v>
      </c>
      <c r="C29" s="14">
        <f>SUM(C26:C28)</f>
        <v>610</v>
      </c>
      <c r="D29" s="14">
        <f t="shared" ref="D29:AL29" si="11">SUM(D26:D28)</f>
        <v>572</v>
      </c>
      <c r="E29" s="14">
        <f t="shared" si="11"/>
        <v>574</v>
      </c>
      <c r="F29" s="14">
        <f t="shared" si="11"/>
        <v>553</v>
      </c>
      <c r="G29" s="14">
        <f t="shared" si="11"/>
        <v>582</v>
      </c>
      <c r="H29" s="14">
        <f t="shared" si="11"/>
        <v>556</v>
      </c>
      <c r="I29" s="14">
        <f t="shared" si="11"/>
        <v>571</v>
      </c>
      <c r="J29" s="14">
        <f t="shared" si="11"/>
        <v>499</v>
      </c>
      <c r="K29" s="14">
        <f t="shared" si="11"/>
        <v>532</v>
      </c>
      <c r="L29" s="14">
        <f t="shared" si="11"/>
        <v>506</v>
      </c>
      <c r="M29" s="14">
        <f t="shared" si="11"/>
        <v>496</v>
      </c>
      <c r="N29" s="14">
        <f t="shared" si="11"/>
        <v>622</v>
      </c>
      <c r="O29" s="14">
        <f t="shared" si="11"/>
        <v>631</v>
      </c>
      <c r="P29" s="14">
        <f t="shared" si="11"/>
        <v>762</v>
      </c>
      <c r="Q29" s="14">
        <f t="shared" si="11"/>
        <v>765</v>
      </c>
      <c r="R29" s="14">
        <f t="shared" si="11"/>
        <v>687</v>
      </c>
      <c r="S29" s="14">
        <f t="shared" si="11"/>
        <v>742</v>
      </c>
      <c r="T29" s="14">
        <f t="shared" si="11"/>
        <v>708</v>
      </c>
      <c r="U29" s="14">
        <f t="shared" si="11"/>
        <v>759</v>
      </c>
      <c r="V29" s="14">
        <f t="shared" si="11"/>
        <v>686</v>
      </c>
      <c r="W29" s="14">
        <f t="shared" si="11"/>
        <v>701</v>
      </c>
      <c r="X29" s="14">
        <f t="shared" si="11"/>
        <v>762</v>
      </c>
      <c r="Y29" s="14">
        <f t="shared" si="11"/>
        <v>794</v>
      </c>
      <c r="Z29" s="14">
        <f t="shared" si="11"/>
        <v>760</v>
      </c>
      <c r="AA29" s="14">
        <f t="shared" si="11"/>
        <v>676</v>
      </c>
      <c r="AB29" s="14">
        <f t="shared" si="11"/>
        <v>578</v>
      </c>
      <c r="AC29" s="14">
        <f t="shared" si="11"/>
        <v>516</v>
      </c>
      <c r="AD29" s="14">
        <f t="shared" si="11"/>
        <v>704</v>
      </c>
      <c r="AE29" s="14">
        <f t="shared" si="11"/>
        <v>600</v>
      </c>
      <c r="AF29" s="14">
        <f t="shared" si="11"/>
        <v>627</v>
      </c>
      <c r="AG29" s="14">
        <f t="shared" si="11"/>
        <v>550</v>
      </c>
      <c r="AH29" s="14">
        <f t="shared" si="11"/>
        <v>494</v>
      </c>
      <c r="AI29" s="14">
        <f t="shared" si="11"/>
        <v>573</v>
      </c>
      <c r="AJ29" s="14">
        <f t="shared" si="11"/>
        <v>731</v>
      </c>
      <c r="AK29" s="14">
        <f t="shared" si="11"/>
        <v>558</v>
      </c>
      <c r="AL29" s="14">
        <f t="shared" si="11"/>
        <v>489</v>
      </c>
    </row>
    <row r="30" spans="1:38">
      <c r="A30" s="17" t="s">
        <v>13</v>
      </c>
      <c r="C30" s="14">
        <f>C10</f>
        <v>-55</v>
      </c>
      <c r="D30" s="14">
        <f t="shared" ref="D30:AL30" si="12">D10</f>
        <v>-61</v>
      </c>
      <c r="E30" s="14">
        <f t="shared" si="12"/>
        <v>-55</v>
      </c>
      <c r="F30" s="14">
        <f t="shared" si="12"/>
        <v>-53</v>
      </c>
      <c r="G30" s="14">
        <f t="shared" si="12"/>
        <v>-48</v>
      </c>
      <c r="H30" s="14">
        <f t="shared" si="12"/>
        <v>-48</v>
      </c>
      <c r="I30" s="14">
        <f t="shared" si="12"/>
        <v>-55</v>
      </c>
      <c r="J30" s="14">
        <f t="shared" si="12"/>
        <v>-49</v>
      </c>
      <c r="K30" s="14">
        <f t="shared" si="12"/>
        <v>-58</v>
      </c>
      <c r="L30" s="14">
        <f t="shared" si="12"/>
        <v>-56</v>
      </c>
      <c r="M30" s="14">
        <f t="shared" si="12"/>
        <v>-51</v>
      </c>
      <c r="N30" s="14">
        <f t="shared" si="12"/>
        <v>-64</v>
      </c>
      <c r="O30" s="14">
        <f t="shared" si="12"/>
        <v>-65</v>
      </c>
      <c r="P30" s="14">
        <f t="shared" si="12"/>
        <v>-67</v>
      </c>
      <c r="Q30" s="14">
        <f t="shared" si="12"/>
        <v>-67</v>
      </c>
      <c r="R30" s="14">
        <f t="shared" si="12"/>
        <v>-72</v>
      </c>
      <c r="S30" s="14">
        <f t="shared" si="12"/>
        <v>-64</v>
      </c>
      <c r="T30" s="14">
        <f t="shared" si="12"/>
        <v>-72</v>
      </c>
      <c r="U30" s="14">
        <f t="shared" si="12"/>
        <v>-72</v>
      </c>
      <c r="V30" s="14">
        <f t="shared" si="12"/>
        <v>-75</v>
      </c>
      <c r="W30" s="14">
        <f t="shared" si="12"/>
        <v>-71</v>
      </c>
      <c r="X30" s="14">
        <f t="shared" si="12"/>
        <v>-64</v>
      </c>
      <c r="Y30" s="14">
        <f t="shared" si="12"/>
        <v>-73</v>
      </c>
      <c r="Z30" s="14">
        <f t="shared" si="12"/>
        <v>-75</v>
      </c>
      <c r="AA30" s="14">
        <f t="shared" si="12"/>
        <v>-75</v>
      </c>
      <c r="AB30" s="14">
        <f t="shared" si="12"/>
        <v>-83</v>
      </c>
      <c r="AC30" s="14">
        <f t="shared" si="12"/>
        <v>-81</v>
      </c>
      <c r="AD30" s="14">
        <f t="shared" si="12"/>
        <v>-81</v>
      </c>
      <c r="AE30" s="14">
        <f t="shared" si="12"/>
        <v>-79</v>
      </c>
      <c r="AF30" s="14">
        <f t="shared" si="12"/>
        <v>-83</v>
      </c>
      <c r="AG30" s="14">
        <f t="shared" si="12"/>
        <v>-77</v>
      </c>
      <c r="AH30" s="14">
        <f t="shared" si="12"/>
        <v>-79</v>
      </c>
      <c r="AI30" s="14">
        <f t="shared" si="12"/>
        <v>-79</v>
      </c>
      <c r="AJ30" s="14">
        <f t="shared" si="12"/>
        <v>-79</v>
      </c>
      <c r="AK30" s="14">
        <f t="shared" si="12"/>
        <v>-82</v>
      </c>
      <c r="AL30" s="14">
        <f t="shared" si="12"/>
        <v>-84</v>
      </c>
    </row>
    <row r="31" spans="1:38">
      <c r="A31" s="17" t="s">
        <v>14</v>
      </c>
      <c r="C31" s="14">
        <f>C12</f>
        <v>-43</v>
      </c>
      <c r="D31" s="14">
        <f t="shared" ref="D31:AL31" si="13">D12</f>
        <v>-46</v>
      </c>
      <c r="E31" s="14">
        <f t="shared" si="13"/>
        <v>-40</v>
      </c>
      <c r="F31" s="14">
        <f t="shared" si="13"/>
        <v>-45</v>
      </c>
      <c r="G31" s="14">
        <f t="shared" si="13"/>
        <v>-38</v>
      </c>
      <c r="H31" s="14">
        <f t="shared" si="13"/>
        <v>-40</v>
      </c>
      <c r="I31" s="14">
        <f t="shared" si="13"/>
        <v>-35</v>
      </c>
      <c r="J31" s="14">
        <f t="shared" si="13"/>
        <v>-45</v>
      </c>
      <c r="K31" s="14">
        <f t="shared" si="13"/>
        <v>-44</v>
      </c>
      <c r="L31" s="14">
        <f t="shared" si="13"/>
        <v>-42</v>
      </c>
      <c r="M31" s="14">
        <f t="shared" si="13"/>
        <v>-35</v>
      </c>
      <c r="N31" s="14">
        <f t="shared" si="13"/>
        <v>-46</v>
      </c>
      <c r="O31" s="14">
        <f t="shared" si="13"/>
        <v>-45</v>
      </c>
      <c r="P31" s="14">
        <f t="shared" si="13"/>
        <v>-40</v>
      </c>
      <c r="Q31" s="14">
        <f t="shared" si="13"/>
        <v>-41</v>
      </c>
      <c r="R31" s="14">
        <f t="shared" si="13"/>
        <v>-42</v>
      </c>
      <c r="S31" s="14">
        <f t="shared" si="13"/>
        <v>-41</v>
      </c>
      <c r="T31" s="14">
        <f t="shared" si="13"/>
        <v>-44</v>
      </c>
      <c r="U31" s="14">
        <f t="shared" si="13"/>
        <v>-42</v>
      </c>
      <c r="V31" s="14">
        <f t="shared" si="13"/>
        <v>-40</v>
      </c>
      <c r="W31" s="14">
        <f t="shared" si="13"/>
        <v>-44</v>
      </c>
      <c r="X31" s="14">
        <f t="shared" si="13"/>
        <v>-39</v>
      </c>
      <c r="Y31" s="14">
        <f t="shared" si="13"/>
        <v>-46</v>
      </c>
      <c r="Z31" s="14">
        <f t="shared" si="13"/>
        <v>-39</v>
      </c>
      <c r="AA31" s="14">
        <f t="shared" si="13"/>
        <v>-40</v>
      </c>
      <c r="AB31" s="14">
        <f t="shared" si="13"/>
        <v>-39</v>
      </c>
      <c r="AC31" s="14">
        <f t="shared" si="13"/>
        <v>-40</v>
      </c>
      <c r="AD31" s="14">
        <f t="shared" si="13"/>
        <v>-40</v>
      </c>
      <c r="AE31" s="14">
        <f t="shared" si="13"/>
        <v>-39</v>
      </c>
      <c r="AF31" s="14">
        <f t="shared" si="13"/>
        <v>-41</v>
      </c>
      <c r="AG31" s="14">
        <f t="shared" si="13"/>
        <v>-41</v>
      </c>
      <c r="AH31" s="14">
        <f t="shared" si="13"/>
        <v>-39</v>
      </c>
      <c r="AI31" s="14">
        <f t="shared" si="13"/>
        <v>-41</v>
      </c>
      <c r="AJ31" s="14">
        <f t="shared" si="13"/>
        <v>-39</v>
      </c>
      <c r="AK31" s="14">
        <f t="shared" si="13"/>
        <v>-39</v>
      </c>
      <c r="AL31" s="14">
        <f t="shared" si="13"/>
        <v>-41</v>
      </c>
    </row>
    <row r="32" spans="1:38">
      <c r="A32" s="17" t="s">
        <v>16</v>
      </c>
      <c r="C32" s="14">
        <f>SUM(C13,C19,C20,C21)</f>
        <v>-168</v>
      </c>
      <c r="D32" s="14">
        <f t="shared" ref="D32:AL32" si="14">SUM(D13,D19,D20,D21)</f>
        <v>-197</v>
      </c>
      <c r="E32" s="14">
        <f t="shared" si="14"/>
        <v>-157.69999999999999</v>
      </c>
      <c r="F32" s="14">
        <f t="shared" si="14"/>
        <v>-177.4</v>
      </c>
      <c r="G32" s="14">
        <f t="shared" si="14"/>
        <v>-173.1</v>
      </c>
      <c r="H32" s="14">
        <f t="shared" si="14"/>
        <v>-158.80000000000001</v>
      </c>
      <c r="I32" s="14">
        <f t="shared" si="14"/>
        <v>-162.5</v>
      </c>
      <c r="J32" s="14">
        <f t="shared" si="14"/>
        <v>-148.19999999999999</v>
      </c>
      <c r="K32" s="14">
        <f t="shared" si="14"/>
        <v>-145.9</v>
      </c>
      <c r="L32" s="14">
        <f t="shared" si="14"/>
        <v>-170.6</v>
      </c>
      <c r="M32" s="14">
        <f t="shared" si="14"/>
        <v>-170.3</v>
      </c>
      <c r="N32" s="14">
        <f t="shared" si="14"/>
        <v>-186</v>
      </c>
      <c r="O32" s="14">
        <f t="shared" si="14"/>
        <v>-270</v>
      </c>
      <c r="P32" s="14">
        <f t="shared" si="14"/>
        <v>-223</v>
      </c>
      <c r="Q32" s="14">
        <f t="shared" si="14"/>
        <v>-199</v>
      </c>
      <c r="R32" s="14">
        <f t="shared" si="14"/>
        <v>-219</v>
      </c>
      <c r="S32" s="14">
        <f t="shared" si="14"/>
        <v>-267</v>
      </c>
      <c r="T32" s="14">
        <f t="shared" si="14"/>
        <v>-264</v>
      </c>
      <c r="U32" s="14">
        <f t="shared" si="14"/>
        <v>-212</v>
      </c>
      <c r="V32" s="14">
        <f t="shared" si="14"/>
        <v>-262</v>
      </c>
      <c r="W32" s="14">
        <f t="shared" si="14"/>
        <v>-237</v>
      </c>
      <c r="X32" s="14">
        <f t="shared" si="14"/>
        <v>-166</v>
      </c>
      <c r="Y32" s="14">
        <f t="shared" si="14"/>
        <v>-181</v>
      </c>
      <c r="Z32" s="14">
        <f t="shared" si="14"/>
        <v>-227</v>
      </c>
      <c r="AA32" s="14">
        <f t="shared" si="14"/>
        <v>-247</v>
      </c>
      <c r="AB32" s="14">
        <f t="shared" si="14"/>
        <v>-235</v>
      </c>
      <c r="AC32" s="14">
        <f t="shared" si="14"/>
        <v>-172.5</v>
      </c>
      <c r="AD32" s="14">
        <f t="shared" si="14"/>
        <v>-205</v>
      </c>
      <c r="AE32" s="14">
        <f t="shared" si="14"/>
        <v>-178.5</v>
      </c>
      <c r="AF32" s="14">
        <f t="shared" si="14"/>
        <v>-92</v>
      </c>
      <c r="AG32" s="14">
        <f t="shared" si="14"/>
        <v>-127.5</v>
      </c>
      <c r="AH32" s="14">
        <f t="shared" si="14"/>
        <v>-146</v>
      </c>
      <c r="AI32" s="14">
        <f t="shared" si="14"/>
        <v>-147.5</v>
      </c>
      <c r="AJ32" s="14">
        <f t="shared" si="14"/>
        <v>-143</v>
      </c>
      <c r="AK32" s="14">
        <f t="shared" si="14"/>
        <v>-132.5</v>
      </c>
      <c r="AL32" s="14">
        <f t="shared" si="14"/>
        <v>-185</v>
      </c>
    </row>
    <row r="33" spans="1:38">
      <c r="A33" s="17" t="s">
        <v>17</v>
      </c>
      <c r="C33" s="14">
        <f>C14</f>
        <v>94</v>
      </c>
      <c r="D33" s="14">
        <f t="shared" ref="D33:AL33" si="15">D14</f>
        <v>95</v>
      </c>
      <c r="E33" s="14">
        <f t="shared" si="15"/>
        <v>93</v>
      </c>
      <c r="F33" s="14">
        <f t="shared" si="15"/>
        <v>88</v>
      </c>
      <c r="G33" s="14">
        <f t="shared" si="15"/>
        <v>91</v>
      </c>
      <c r="H33" s="14">
        <f t="shared" si="15"/>
        <v>103</v>
      </c>
      <c r="I33" s="14">
        <f t="shared" si="15"/>
        <v>102</v>
      </c>
      <c r="J33" s="14">
        <f t="shared" si="15"/>
        <v>88</v>
      </c>
      <c r="K33" s="14">
        <f t="shared" si="15"/>
        <v>103</v>
      </c>
      <c r="L33" s="14">
        <f t="shared" si="15"/>
        <v>101</v>
      </c>
      <c r="M33" s="14">
        <f t="shared" si="15"/>
        <v>95</v>
      </c>
      <c r="N33" s="14">
        <f t="shared" si="15"/>
        <v>103</v>
      </c>
      <c r="O33" s="14">
        <f t="shared" si="15"/>
        <v>173</v>
      </c>
      <c r="P33" s="14">
        <f t="shared" si="15"/>
        <v>112</v>
      </c>
      <c r="Q33" s="14">
        <f t="shared" si="15"/>
        <v>119</v>
      </c>
      <c r="R33" s="14">
        <f t="shared" si="15"/>
        <v>149</v>
      </c>
      <c r="S33" s="14">
        <f t="shared" si="15"/>
        <v>148</v>
      </c>
      <c r="T33" s="14">
        <f t="shared" si="15"/>
        <v>120</v>
      </c>
      <c r="U33" s="14">
        <f t="shared" si="15"/>
        <v>109</v>
      </c>
      <c r="V33" s="14">
        <f t="shared" si="15"/>
        <v>153</v>
      </c>
      <c r="W33" s="14">
        <f t="shared" si="15"/>
        <v>117</v>
      </c>
      <c r="X33" s="14">
        <f t="shared" si="15"/>
        <v>118</v>
      </c>
      <c r="Y33" s="14">
        <f t="shared" si="15"/>
        <v>145</v>
      </c>
      <c r="Z33" s="14">
        <f t="shared" si="15"/>
        <v>173</v>
      </c>
      <c r="AA33" s="14">
        <f t="shared" si="15"/>
        <v>217</v>
      </c>
      <c r="AB33" s="14">
        <f t="shared" si="15"/>
        <v>208</v>
      </c>
      <c r="AC33" s="14">
        <f t="shared" si="15"/>
        <v>173</v>
      </c>
      <c r="AD33" s="14">
        <f t="shared" si="15"/>
        <v>200</v>
      </c>
      <c r="AE33" s="14">
        <f t="shared" si="15"/>
        <v>209</v>
      </c>
      <c r="AF33" s="14">
        <f t="shared" si="15"/>
        <v>219</v>
      </c>
      <c r="AG33" s="14">
        <f t="shared" si="15"/>
        <v>175</v>
      </c>
      <c r="AH33" s="14">
        <f t="shared" si="15"/>
        <v>205</v>
      </c>
      <c r="AI33" s="14">
        <f t="shared" si="15"/>
        <v>197</v>
      </c>
      <c r="AJ33" s="14">
        <f t="shared" si="15"/>
        <v>186</v>
      </c>
      <c r="AK33" s="14">
        <f t="shared" si="15"/>
        <v>205</v>
      </c>
      <c r="AL33" s="14">
        <f t="shared" si="15"/>
        <v>219</v>
      </c>
    </row>
    <row r="34" spans="1:38">
      <c r="A34" s="19" t="s">
        <v>28</v>
      </c>
      <c r="B34" s="19"/>
      <c r="C34" s="18">
        <f>SUM(C29:C33)</f>
        <v>438</v>
      </c>
      <c r="D34" s="18">
        <f t="shared" ref="D34:AL34" si="16">SUM(D29:D33)</f>
        <v>363</v>
      </c>
      <c r="E34" s="18">
        <f t="shared" si="16"/>
        <v>414.3</v>
      </c>
      <c r="F34" s="18">
        <f t="shared" si="16"/>
        <v>365.6</v>
      </c>
      <c r="G34" s="18">
        <f t="shared" si="16"/>
        <v>413.9</v>
      </c>
      <c r="H34" s="18">
        <f t="shared" si="16"/>
        <v>412.2</v>
      </c>
      <c r="I34" s="18">
        <f t="shared" si="16"/>
        <v>420.5</v>
      </c>
      <c r="J34" s="18">
        <f t="shared" si="16"/>
        <v>344.8</v>
      </c>
      <c r="K34" s="18">
        <f t="shared" si="16"/>
        <v>387.1</v>
      </c>
      <c r="L34" s="18">
        <f t="shared" si="16"/>
        <v>338.4</v>
      </c>
      <c r="M34" s="18">
        <f t="shared" si="16"/>
        <v>334.7</v>
      </c>
      <c r="N34" s="18">
        <f t="shared" si="16"/>
        <v>429</v>
      </c>
      <c r="O34" s="18">
        <f t="shared" si="16"/>
        <v>424</v>
      </c>
      <c r="P34" s="18">
        <f t="shared" si="16"/>
        <v>544</v>
      </c>
      <c r="Q34" s="18">
        <f t="shared" si="16"/>
        <v>577</v>
      </c>
      <c r="R34" s="18">
        <f t="shared" si="16"/>
        <v>503</v>
      </c>
      <c r="S34" s="18">
        <f t="shared" si="16"/>
        <v>518</v>
      </c>
      <c r="T34" s="18">
        <f t="shared" si="16"/>
        <v>448</v>
      </c>
      <c r="U34" s="18">
        <f t="shared" si="16"/>
        <v>542</v>
      </c>
      <c r="V34" s="18">
        <f t="shared" si="16"/>
        <v>462</v>
      </c>
      <c r="W34" s="18">
        <f t="shared" si="16"/>
        <v>466</v>
      </c>
      <c r="X34" s="18">
        <f t="shared" si="16"/>
        <v>611</v>
      </c>
      <c r="Y34" s="18">
        <f t="shared" si="16"/>
        <v>639</v>
      </c>
      <c r="Z34" s="18">
        <f t="shared" si="16"/>
        <v>592</v>
      </c>
      <c r="AA34" s="18">
        <f t="shared" si="16"/>
        <v>531</v>
      </c>
      <c r="AB34" s="18">
        <f t="shared" si="16"/>
        <v>429</v>
      </c>
      <c r="AC34" s="18">
        <f t="shared" si="16"/>
        <v>395.5</v>
      </c>
      <c r="AD34" s="18">
        <f t="shared" si="16"/>
        <v>578</v>
      </c>
      <c r="AE34" s="18">
        <f t="shared" si="16"/>
        <v>512.5</v>
      </c>
      <c r="AF34" s="18">
        <f t="shared" si="16"/>
        <v>630</v>
      </c>
      <c r="AG34" s="18">
        <f t="shared" si="16"/>
        <v>479.5</v>
      </c>
      <c r="AH34" s="18">
        <f t="shared" si="16"/>
        <v>435</v>
      </c>
      <c r="AI34" s="18">
        <f t="shared" si="16"/>
        <v>502.5</v>
      </c>
      <c r="AJ34" s="18">
        <f t="shared" si="16"/>
        <v>656</v>
      </c>
      <c r="AK34" s="18">
        <f t="shared" si="16"/>
        <v>509.5</v>
      </c>
      <c r="AL34" s="18">
        <f t="shared" si="16"/>
        <v>398</v>
      </c>
    </row>
    <row r="35" spans="1:38" s="6" customFormat="1">
      <c r="A35" s="6" t="s">
        <v>29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>AVERAGE(C34:N34)</f>
        <v>388.45833333333331</v>
      </c>
      <c r="O35" s="32">
        <f t="shared" ref="O35:AL35" si="17">AVERAGE(D34:O34)</f>
        <v>387.29166666666669</v>
      </c>
      <c r="P35" s="32">
        <f t="shared" si="17"/>
        <v>402.375</v>
      </c>
      <c r="Q35" s="32">
        <f t="shared" si="17"/>
        <v>415.93333333333334</v>
      </c>
      <c r="R35" s="32">
        <f t="shared" si="17"/>
        <v>427.38333333333338</v>
      </c>
      <c r="S35" s="32">
        <f t="shared" si="17"/>
        <v>436.05833333333334</v>
      </c>
      <c r="T35" s="32">
        <f t="shared" si="17"/>
        <v>439.04166666666669</v>
      </c>
      <c r="U35" s="32">
        <f t="shared" si="17"/>
        <v>449.16666666666669</v>
      </c>
      <c r="V35" s="32">
        <f t="shared" si="17"/>
        <v>458.93333333333334</v>
      </c>
      <c r="W35" s="32">
        <f t="shared" si="17"/>
        <v>465.50833333333338</v>
      </c>
      <c r="X35" s="32">
        <f t="shared" si="17"/>
        <v>488.22499999999997</v>
      </c>
      <c r="Y35" s="32">
        <f t="shared" si="17"/>
        <v>513.58333333333337</v>
      </c>
      <c r="Z35" s="32">
        <f t="shared" si="17"/>
        <v>527.16666666666663</v>
      </c>
      <c r="AA35" s="32">
        <f t="shared" si="17"/>
        <v>536.08333333333337</v>
      </c>
      <c r="AB35" s="32">
        <f t="shared" si="17"/>
        <v>526.5</v>
      </c>
      <c r="AC35" s="32">
        <f t="shared" si="17"/>
        <v>511.375</v>
      </c>
      <c r="AD35" s="32">
        <f t="shared" si="17"/>
        <v>517.625</v>
      </c>
      <c r="AE35" s="32">
        <f t="shared" si="17"/>
        <v>517.16666666666663</v>
      </c>
      <c r="AF35" s="32">
        <f t="shared" si="17"/>
        <v>532.33333333333337</v>
      </c>
      <c r="AG35" s="32">
        <f t="shared" si="17"/>
        <v>527.125</v>
      </c>
      <c r="AH35" s="32">
        <f t="shared" si="17"/>
        <v>524.875</v>
      </c>
      <c r="AI35" s="32">
        <f t="shared" si="17"/>
        <v>527.91666666666663</v>
      </c>
      <c r="AJ35" s="32">
        <f t="shared" si="17"/>
        <v>531.66666666666663</v>
      </c>
      <c r="AK35" s="32">
        <f t="shared" si="17"/>
        <v>520.875</v>
      </c>
      <c r="AL35" s="32">
        <f t="shared" si="17"/>
        <v>504.70833333333331</v>
      </c>
    </row>
    <row r="36" spans="1:38" s="6" customFormat="1">
      <c r="A36" s="6" t="s">
        <v>30</v>
      </c>
      <c r="C36" s="32">
        <f>MIN($C$34:$N$34)</f>
        <v>334.7</v>
      </c>
      <c r="D36" s="32">
        <f t="shared" ref="D36:M36" si="18">MIN($C$34:$N$34)</f>
        <v>334.7</v>
      </c>
      <c r="E36" s="32">
        <f t="shared" si="18"/>
        <v>334.7</v>
      </c>
      <c r="F36" s="32">
        <f t="shared" si="18"/>
        <v>334.7</v>
      </c>
      <c r="G36" s="32">
        <f t="shared" si="18"/>
        <v>334.7</v>
      </c>
      <c r="H36" s="32">
        <f t="shared" si="18"/>
        <v>334.7</v>
      </c>
      <c r="I36" s="32">
        <f t="shared" si="18"/>
        <v>334.7</v>
      </c>
      <c r="J36" s="32">
        <f t="shared" si="18"/>
        <v>334.7</v>
      </c>
      <c r="K36" s="32">
        <f t="shared" si="18"/>
        <v>334.7</v>
      </c>
      <c r="L36" s="32">
        <f t="shared" si="18"/>
        <v>334.7</v>
      </c>
      <c r="M36" s="32">
        <f t="shared" si="18"/>
        <v>334.7</v>
      </c>
      <c r="N36" s="32"/>
      <c r="O36" s="32">
        <f>MIN($O$34:$Z$34)</f>
        <v>424</v>
      </c>
      <c r="P36" s="32">
        <f t="shared" ref="P36:Y36" si="19">MIN($O$34:$Z$34)</f>
        <v>424</v>
      </c>
      <c r="Q36" s="32">
        <f t="shared" si="19"/>
        <v>424</v>
      </c>
      <c r="R36" s="32">
        <f t="shared" si="19"/>
        <v>424</v>
      </c>
      <c r="S36" s="32">
        <f t="shared" si="19"/>
        <v>424</v>
      </c>
      <c r="T36" s="32">
        <f t="shared" si="19"/>
        <v>424</v>
      </c>
      <c r="U36" s="32">
        <f t="shared" si="19"/>
        <v>424</v>
      </c>
      <c r="V36" s="32">
        <f t="shared" si="19"/>
        <v>424</v>
      </c>
      <c r="W36" s="32">
        <f t="shared" si="19"/>
        <v>424</v>
      </c>
      <c r="X36" s="32">
        <f t="shared" si="19"/>
        <v>424</v>
      </c>
      <c r="Y36" s="32">
        <f t="shared" si="19"/>
        <v>424</v>
      </c>
      <c r="Z36" s="32"/>
      <c r="AA36" s="32">
        <f>MIN($AA$34:$AL$34)</f>
        <v>395.5</v>
      </c>
      <c r="AB36" s="32">
        <f t="shared" ref="AB36:AL36" si="20">MIN($AA$34:$AL$34)</f>
        <v>395.5</v>
      </c>
      <c r="AC36" s="32">
        <f t="shared" si="20"/>
        <v>395.5</v>
      </c>
      <c r="AD36" s="32">
        <f t="shared" si="20"/>
        <v>395.5</v>
      </c>
      <c r="AE36" s="32">
        <f t="shared" si="20"/>
        <v>395.5</v>
      </c>
      <c r="AF36" s="32">
        <f t="shared" si="20"/>
        <v>395.5</v>
      </c>
      <c r="AG36" s="32">
        <f t="shared" si="20"/>
        <v>395.5</v>
      </c>
      <c r="AH36" s="32">
        <f t="shared" si="20"/>
        <v>395.5</v>
      </c>
      <c r="AI36" s="32">
        <f t="shared" si="20"/>
        <v>395.5</v>
      </c>
      <c r="AJ36" s="32">
        <f t="shared" si="20"/>
        <v>395.5</v>
      </c>
      <c r="AK36" s="32">
        <f t="shared" si="20"/>
        <v>395.5</v>
      </c>
      <c r="AL36" s="32">
        <f t="shared" si="20"/>
        <v>395.5</v>
      </c>
    </row>
    <row r="37" spans="1:38" s="6" customFormat="1">
      <c r="A37" s="13" t="s">
        <v>31</v>
      </c>
      <c r="B37" s="13"/>
      <c r="C37" s="33">
        <f>MAX($C$34:$N$34)</f>
        <v>438</v>
      </c>
      <c r="D37" s="33">
        <f t="shared" ref="D37:M37" si="21">MAX($C$34:$N$34)</f>
        <v>438</v>
      </c>
      <c r="E37" s="33">
        <f t="shared" si="21"/>
        <v>438</v>
      </c>
      <c r="F37" s="33">
        <f t="shared" si="21"/>
        <v>438</v>
      </c>
      <c r="G37" s="33">
        <f t="shared" si="21"/>
        <v>438</v>
      </c>
      <c r="H37" s="33">
        <f t="shared" si="21"/>
        <v>438</v>
      </c>
      <c r="I37" s="33">
        <f t="shared" si="21"/>
        <v>438</v>
      </c>
      <c r="J37" s="33">
        <f t="shared" si="21"/>
        <v>438</v>
      </c>
      <c r="K37" s="33">
        <f t="shared" si="21"/>
        <v>438</v>
      </c>
      <c r="L37" s="33">
        <f t="shared" si="21"/>
        <v>438</v>
      </c>
      <c r="M37" s="33">
        <f t="shared" si="21"/>
        <v>438</v>
      </c>
      <c r="N37" s="13"/>
      <c r="O37" s="33">
        <f>MAX($O$34:$Z$34)</f>
        <v>639</v>
      </c>
      <c r="P37" s="33">
        <f t="shared" ref="P37:Y37" si="22">MAX($O$34:$Z$34)</f>
        <v>639</v>
      </c>
      <c r="Q37" s="33">
        <f t="shared" si="22"/>
        <v>639</v>
      </c>
      <c r="R37" s="33">
        <f t="shared" si="22"/>
        <v>639</v>
      </c>
      <c r="S37" s="33">
        <f t="shared" si="22"/>
        <v>639</v>
      </c>
      <c r="T37" s="33">
        <f t="shared" si="22"/>
        <v>639</v>
      </c>
      <c r="U37" s="33">
        <f t="shared" si="22"/>
        <v>639</v>
      </c>
      <c r="V37" s="33">
        <f t="shared" si="22"/>
        <v>639</v>
      </c>
      <c r="W37" s="33">
        <f t="shared" si="22"/>
        <v>639</v>
      </c>
      <c r="X37" s="33">
        <f t="shared" si="22"/>
        <v>639</v>
      </c>
      <c r="Y37" s="33">
        <f t="shared" si="22"/>
        <v>639</v>
      </c>
      <c r="Z37" s="13"/>
      <c r="AA37" s="33">
        <f>MAX($AA$34:$AL$34)</f>
        <v>656</v>
      </c>
      <c r="AB37" s="33">
        <f t="shared" ref="AB37:AL37" si="23">MAX($AA$34:$AL$34)</f>
        <v>656</v>
      </c>
      <c r="AC37" s="33">
        <f t="shared" si="23"/>
        <v>656</v>
      </c>
      <c r="AD37" s="33">
        <f t="shared" si="23"/>
        <v>656</v>
      </c>
      <c r="AE37" s="33">
        <f t="shared" si="23"/>
        <v>656</v>
      </c>
      <c r="AF37" s="33">
        <f t="shared" si="23"/>
        <v>656</v>
      </c>
      <c r="AG37" s="33">
        <f t="shared" si="23"/>
        <v>656</v>
      </c>
      <c r="AH37" s="33">
        <f t="shared" si="23"/>
        <v>656</v>
      </c>
      <c r="AI37" s="33">
        <f t="shared" si="23"/>
        <v>656</v>
      </c>
      <c r="AJ37" s="33">
        <f t="shared" si="23"/>
        <v>656</v>
      </c>
      <c r="AK37" s="33">
        <f t="shared" si="23"/>
        <v>656</v>
      </c>
      <c r="AL37" s="33">
        <f t="shared" si="23"/>
        <v>656</v>
      </c>
    </row>
    <row r="38" spans="1:38" s="6" customFormat="1" hidden="1" outlineLevel="1">
      <c r="A38" s="35" t="s">
        <v>34</v>
      </c>
      <c r="B38" s="1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2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2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6" customFormat="1" hidden="1" outlineLevel="1">
      <c r="A39" s="12" t="s">
        <v>35</v>
      </c>
      <c r="B39" s="12"/>
      <c r="C39" s="34">
        <v>508</v>
      </c>
      <c r="D39" s="34">
        <v>576</v>
      </c>
      <c r="E39" s="34">
        <v>491</v>
      </c>
      <c r="F39" s="34">
        <v>461</v>
      </c>
      <c r="G39" s="34">
        <v>475</v>
      </c>
      <c r="H39" s="34">
        <v>645</v>
      </c>
      <c r="I39" s="34">
        <v>841</v>
      </c>
      <c r="J39" s="34">
        <v>522</v>
      </c>
      <c r="K39" s="34">
        <v>490</v>
      </c>
      <c r="L39" s="34">
        <v>564</v>
      </c>
      <c r="M39" s="34">
        <v>456</v>
      </c>
      <c r="N39" s="34">
        <v>792</v>
      </c>
      <c r="O39" s="34">
        <v>658</v>
      </c>
      <c r="P39" s="34">
        <v>660</v>
      </c>
      <c r="Q39" s="34">
        <v>560</v>
      </c>
      <c r="R39" s="34">
        <v>571</v>
      </c>
      <c r="S39" s="34">
        <v>656</v>
      </c>
      <c r="T39" s="34">
        <v>619</v>
      </c>
      <c r="U39" s="34">
        <v>961</v>
      </c>
      <c r="V39" s="34">
        <v>620</v>
      </c>
      <c r="W39" s="34">
        <v>653</v>
      </c>
      <c r="X39" s="34">
        <v>676</v>
      </c>
      <c r="Y39" s="34">
        <v>577</v>
      </c>
      <c r="Z39" s="34">
        <v>952</v>
      </c>
      <c r="AA39" s="34">
        <v>838</v>
      </c>
      <c r="AB39" s="34">
        <v>763</v>
      </c>
      <c r="AC39" s="34">
        <v>797</v>
      </c>
      <c r="AD39" s="34">
        <v>718</v>
      </c>
      <c r="AE39" s="34">
        <v>828</v>
      </c>
      <c r="AF39" s="34">
        <v>798</v>
      </c>
      <c r="AG39" s="34">
        <v>666</v>
      </c>
      <c r="AH39" s="34">
        <v>761</v>
      </c>
      <c r="AI39" s="34">
        <v>709</v>
      </c>
      <c r="AJ39" s="34">
        <v>713</v>
      </c>
      <c r="AK39" s="34">
        <v>757</v>
      </c>
      <c r="AL39" s="34">
        <v>755</v>
      </c>
    </row>
    <row r="40" spans="1:38" s="6" customFormat="1" hidden="1" outlineLevel="1">
      <c r="A40" s="12" t="s">
        <v>8</v>
      </c>
      <c r="B40" s="12"/>
      <c r="C40" s="34">
        <v>-352</v>
      </c>
      <c r="D40" s="34">
        <v>-301</v>
      </c>
      <c r="E40" s="34">
        <v>-310</v>
      </c>
      <c r="F40" s="34">
        <v>-367</v>
      </c>
      <c r="G40" s="34">
        <v>-308</v>
      </c>
      <c r="H40" s="34">
        <v>-381</v>
      </c>
      <c r="I40" s="34">
        <v>-375</v>
      </c>
      <c r="J40" s="34">
        <v>-297</v>
      </c>
      <c r="K40" s="34">
        <v>-373</v>
      </c>
      <c r="L40" s="34">
        <v>-312</v>
      </c>
      <c r="M40" s="34">
        <v>-275</v>
      </c>
      <c r="N40" s="34">
        <v>-280</v>
      </c>
      <c r="O40" s="34">
        <v>-398</v>
      </c>
      <c r="P40" s="34">
        <v>-384</v>
      </c>
      <c r="Q40" s="34">
        <v>-451</v>
      </c>
      <c r="R40" s="34">
        <v>-409</v>
      </c>
      <c r="S40" s="34">
        <v>-423</v>
      </c>
      <c r="T40" s="34">
        <v>-479</v>
      </c>
      <c r="U40" s="34">
        <v>-432</v>
      </c>
      <c r="V40" s="34">
        <v>-410</v>
      </c>
      <c r="W40" s="34">
        <v>-382</v>
      </c>
      <c r="X40" s="34">
        <v>-439</v>
      </c>
      <c r="Y40" s="34">
        <v>-402</v>
      </c>
      <c r="Z40" s="34">
        <v>-325</v>
      </c>
      <c r="AA40" s="34">
        <v>-425</v>
      </c>
      <c r="AB40" s="34">
        <v>-397</v>
      </c>
      <c r="AC40" s="34">
        <v>-438</v>
      </c>
      <c r="AD40" s="34">
        <v>-391</v>
      </c>
      <c r="AE40" s="34">
        <v>-422</v>
      </c>
      <c r="AF40" s="34">
        <v>-452</v>
      </c>
      <c r="AG40" s="34">
        <v>-427</v>
      </c>
      <c r="AH40" s="34">
        <v>-431</v>
      </c>
      <c r="AI40" s="34">
        <v>-394</v>
      </c>
      <c r="AJ40" s="34">
        <v>-453</v>
      </c>
      <c r="AK40" s="34">
        <v>-437</v>
      </c>
      <c r="AL40" s="34">
        <v>-436</v>
      </c>
    </row>
    <row r="41" spans="1:38" s="6" customFormat="1" hidden="1" outlineLevel="1">
      <c r="A41" s="12" t="s">
        <v>60</v>
      </c>
      <c r="B41" s="12"/>
      <c r="C41" s="34">
        <v>-412</v>
      </c>
      <c r="D41" s="34">
        <v>-450</v>
      </c>
      <c r="E41" s="34">
        <v>-437</v>
      </c>
      <c r="F41" s="34">
        <v>-384</v>
      </c>
      <c r="G41" s="34">
        <v>-430</v>
      </c>
      <c r="H41" s="34">
        <v>-423</v>
      </c>
      <c r="I41" s="34">
        <v>-435</v>
      </c>
      <c r="J41" s="34">
        <v>-365</v>
      </c>
      <c r="K41" s="34">
        <v>-394</v>
      </c>
      <c r="L41" s="34">
        <v>-448</v>
      </c>
      <c r="M41" s="34">
        <v>-383</v>
      </c>
      <c r="N41" s="34">
        <v>-305</v>
      </c>
      <c r="O41" s="34">
        <v>-547</v>
      </c>
      <c r="P41" s="34">
        <v>-500</v>
      </c>
      <c r="Q41" s="34">
        <v>-531</v>
      </c>
      <c r="R41" s="34">
        <v>-452</v>
      </c>
      <c r="S41" s="34">
        <v>-516</v>
      </c>
      <c r="T41" s="34">
        <v>-538</v>
      </c>
      <c r="U41" s="34">
        <v>-526</v>
      </c>
      <c r="V41" s="34">
        <v>-518</v>
      </c>
      <c r="W41" s="34">
        <v>-454</v>
      </c>
      <c r="X41" s="34">
        <v>-529</v>
      </c>
      <c r="Y41" s="34">
        <v>-504</v>
      </c>
      <c r="Z41" s="34">
        <v>-377</v>
      </c>
      <c r="AA41" s="34">
        <v>-518</v>
      </c>
      <c r="AB41" s="34">
        <v>-532</v>
      </c>
      <c r="AC41" s="34">
        <v>-500</v>
      </c>
      <c r="AD41" s="34">
        <v>-486</v>
      </c>
      <c r="AE41" s="34">
        <v>-496</v>
      </c>
      <c r="AF41" s="34">
        <v>-463</v>
      </c>
      <c r="AG41" s="34">
        <v>-527</v>
      </c>
      <c r="AH41" s="34">
        <v>-488</v>
      </c>
      <c r="AI41" s="34">
        <v>-454</v>
      </c>
      <c r="AJ41" s="34">
        <v>-522</v>
      </c>
      <c r="AK41" s="34">
        <v>-497</v>
      </c>
      <c r="AL41" s="34">
        <v>-471</v>
      </c>
    </row>
    <row r="42" spans="1:38" s="6" customFormat="1" hidden="1" outlineLevel="1">
      <c r="A42" s="12" t="s">
        <v>36</v>
      </c>
      <c r="B42" s="12"/>
      <c r="C42" s="34">
        <v>31</v>
      </c>
      <c r="D42" s="34">
        <v>28</v>
      </c>
      <c r="E42" s="34">
        <v>31</v>
      </c>
      <c r="F42" s="34">
        <v>30</v>
      </c>
      <c r="G42" s="34">
        <v>31</v>
      </c>
      <c r="H42" s="34">
        <v>30</v>
      </c>
      <c r="I42" s="34">
        <v>31</v>
      </c>
      <c r="J42" s="34">
        <v>31</v>
      </c>
      <c r="K42" s="34">
        <v>30</v>
      </c>
      <c r="L42" s="34">
        <v>31</v>
      </c>
      <c r="M42" s="34">
        <v>30</v>
      </c>
      <c r="N42" s="12">
        <v>31</v>
      </c>
      <c r="O42" s="34">
        <v>31</v>
      </c>
      <c r="P42" s="34">
        <v>28</v>
      </c>
      <c r="Q42" s="34">
        <v>31</v>
      </c>
      <c r="R42" s="34">
        <v>30</v>
      </c>
      <c r="S42" s="34">
        <v>31</v>
      </c>
      <c r="T42" s="34">
        <v>30</v>
      </c>
      <c r="U42" s="34">
        <v>31</v>
      </c>
      <c r="V42" s="34">
        <v>31</v>
      </c>
      <c r="W42" s="34">
        <v>30</v>
      </c>
      <c r="X42" s="34">
        <v>31</v>
      </c>
      <c r="Y42" s="34">
        <v>30</v>
      </c>
      <c r="Z42" s="12">
        <v>31</v>
      </c>
      <c r="AA42" s="34">
        <v>31</v>
      </c>
      <c r="AB42" s="34">
        <v>28</v>
      </c>
      <c r="AC42" s="34">
        <v>31</v>
      </c>
      <c r="AD42" s="34">
        <v>30</v>
      </c>
      <c r="AE42" s="34">
        <v>31</v>
      </c>
      <c r="AF42" s="34">
        <v>30</v>
      </c>
      <c r="AG42" s="34">
        <v>31</v>
      </c>
      <c r="AH42" s="34">
        <v>31</v>
      </c>
      <c r="AI42" s="34">
        <v>30</v>
      </c>
      <c r="AJ42" s="34">
        <v>31</v>
      </c>
      <c r="AK42" s="34">
        <v>30</v>
      </c>
      <c r="AL42" s="12">
        <v>31</v>
      </c>
    </row>
    <row r="43" spans="1:38" s="6" customFormat="1" hidden="1" outlineLevel="1">
      <c r="A43" s="12" t="s">
        <v>59</v>
      </c>
      <c r="B43" s="12"/>
      <c r="C43" s="38">
        <v>0.21</v>
      </c>
      <c r="D43" s="38">
        <v>0.21</v>
      </c>
      <c r="E43" s="38">
        <v>0.21</v>
      </c>
      <c r="F43" s="38">
        <v>0.21</v>
      </c>
      <c r="G43" s="38">
        <v>0.21</v>
      </c>
      <c r="H43" s="38">
        <v>0.21</v>
      </c>
      <c r="I43" s="38">
        <v>0.21</v>
      </c>
      <c r="J43" s="38">
        <v>0.21</v>
      </c>
      <c r="K43" s="38">
        <v>0.21</v>
      </c>
      <c r="L43" s="38">
        <v>0.21</v>
      </c>
      <c r="M43" s="38">
        <v>0.21</v>
      </c>
      <c r="N43" s="38">
        <v>0.21</v>
      </c>
      <c r="O43" s="38">
        <v>0.21</v>
      </c>
      <c r="P43" s="38">
        <v>0.21</v>
      </c>
      <c r="Q43" s="38">
        <v>0.21</v>
      </c>
      <c r="R43" s="38">
        <v>0.21</v>
      </c>
      <c r="S43" s="38">
        <v>0.21</v>
      </c>
      <c r="T43" s="38">
        <v>0.21</v>
      </c>
      <c r="U43" s="38">
        <v>0.21</v>
      </c>
      <c r="V43" s="38">
        <v>0.21</v>
      </c>
      <c r="W43" s="38">
        <v>0.21</v>
      </c>
      <c r="X43" s="38">
        <v>0.21</v>
      </c>
      <c r="Y43" s="38">
        <v>0.21</v>
      </c>
      <c r="Z43" s="38">
        <v>0.21</v>
      </c>
      <c r="AA43" s="38">
        <v>0.21</v>
      </c>
      <c r="AB43" s="38">
        <v>0.21</v>
      </c>
      <c r="AC43" s="38">
        <v>0.21</v>
      </c>
      <c r="AD43" s="38">
        <v>0.21</v>
      </c>
      <c r="AE43" s="38">
        <v>0.21</v>
      </c>
      <c r="AF43" s="38">
        <v>0.21</v>
      </c>
      <c r="AG43" s="38">
        <v>0.21</v>
      </c>
      <c r="AH43" s="38">
        <v>0.21</v>
      </c>
      <c r="AI43" s="38">
        <v>0.21</v>
      </c>
      <c r="AJ43" s="38">
        <v>0.21</v>
      </c>
      <c r="AK43" s="38">
        <v>0.21</v>
      </c>
      <c r="AL43" s="38">
        <v>0.21</v>
      </c>
    </row>
    <row r="44" spans="1:38" s="6" customFormat="1" collapsed="1">
      <c r="A44" s="24" t="s">
        <v>41</v>
      </c>
      <c r="B44" s="12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s="6" customFormat="1">
      <c r="A45" s="12" t="s">
        <v>37</v>
      </c>
      <c r="B45" s="12"/>
      <c r="C45" s="34">
        <f>C26/-C40*C42</f>
        <v>42.713068181818187</v>
      </c>
      <c r="D45" s="34">
        <f t="shared" ref="D45:AL45" si="24">D26/-D40*D42</f>
        <v>39.441860465116278</v>
      </c>
      <c r="E45" s="34">
        <f t="shared" si="24"/>
        <v>45.699999999999996</v>
      </c>
      <c r="F45" s="34">
        <f t="shared" si="24"/>
        <v>38.910081743869213</v>
      </c>
      <c r="G45" s="34">
        <f t="shared" si="24"/>
        <v>49.016233766233768</v>
      </c>
      <c r="H45" s="34">
        <f t="shared" si="24"/>
        <v>35.826771653543311</v>
      </c>
      <c r="I45" s="34">
        <f t="shared" si="24"/>
        <v>40.341333333333331</v>
      </c>
      <c r="J45" s="34">
        <f t="shared" si="24"/>
        <v>46.030303030303031</v>
      </c>
      <c r="K45" s="34">
        <f t="shared" si="24"/>
        <v>32.573726541554961</v>
      </c>
      <c r="L45" s="34">
        <f t="shared" si="24"/>
        <v>39.743589743589745</v>
      </c>
      <c r="M45" s="34">
        <f t="shared" si="24"/>
        <v>42.981818181818177</v>
      </c>
      <c r="N45" s="34">
        <f t="shared" si="24"/>
        <v>56.685714285714283</v>
      </c>
      <c r="O45" s="34">
        <f t="shared" si="24"/>
        <v>43.384422110552762</v>
      </c>
      <c r="P45" s="34">
        <f t="shared" si="24"/>
        <v>42.802083333333329</v>
      </c>
      <c r="Q45" s="34">
        <f t="shared" si="24"/>
        <v>41.310421286031037</v>
      </c>
      <c r="R45" s="34">
        <f t="shared" si="24"/>
        <v>41.735941320293399</v>
      </c>
      <c r="S45" s="34">
        <f t="shared" si="24"/>
        <v>42.652482269503544</v>
      </c>
      <c r="T45" s="34">
        <f t="shared" si="24"/>
        <v>35.448851774530276</v>
      </c>
      <c r="U45" s="34">
        <f t="shared" si="24"/>
        <v>44.275462962962962</v>
      </c>
      <c r="V45" s="34">
        <f t="shared" si="24"/>
        <v>45.21463414634146</v>
      </c>
      <c r="W45" s="34">
        <f t="shared" si="24"/>
        <v>45.157068062827221</v>
      </c>
      <c r="X45" s="34">
        <f t="shared" si="24"/>
        <v>40.391799544419136</v>
      </c>
      <c r="Y45" s="34">
        <f t="shared" si="24"/>
        <v>43.955223880597018</v>
      </c>
      <c r="Z45" s="34">
        <f t="shared" si="24"/>
        <v>58.947692307692307</v>
      </c>
      <c r="AA45" s="34">
        <f t="shared" si="24"/>
        <v>46.463529411764704</v>
      </c>
      <c r="AB45" s="34">
        <f t="shared" si="24"/>
        <v>47.183879093198989</v>
      </c>
      <c r="AC45" s="34">
        <f t="shared" si="24"/>
        <v>49.543378995433791</v>
      </c>
      <c r="AD45" s="34">
        <f t="shared" si="24"/>
        <v>52.557544757033249</v>
      </c>
      <c r="AE45" s="34">
        <f t="shared" si="24"/>
        <v>46.867298578199048</v>
      </c>
      <c r="AF45" s="34">
        <f t="shared" si="24"/>
        <v>45.995575221238937</v>
      </c>
      <c r="AG45" s="34">
        <f t="shared" si="24"/>
        <v>48.569086651053865</v>
      </c>
      <c r="AH45" s="34">
        <f t="shared" si="24"/>
        <v>47.902552204176331</v>
      </c>
      <c r="AI45" s="34">
        <f t="shared" si="24"/>
        <v>52.157360406091371</v>
      </c>
      <c r="AJ45" s="34">
        <f t="shared" si="24"/>
        <v>42.291390728476827</v>
      </c>
      <c r="AK45" s="34">
        <f t="shared" si="24"/>
        <v>42.837528604118994</v>
      </c>
      <c r="AL45" s="34">
        <f t="shared" si="24"/>
        <v>50.623853211009177</v>
      </c>
    </row>
    <row r="46" spans="1:38" s="6" customFormat="1">
      <c r="A46" s="12" t="s">
        <v>38</v>
      </c>
      <c r="B46" s="12"/>
      <c r="C46" s="34">
        <f>C27/(1+C43)/C39*C42</f>
        <v>16.794104249365525</v>
      </c>
      <c r="D46" s="34">
        <f t="shared" ref="D46:AL46" si="25">D27/(1+D43)/D39*D42</f>
        <v>13.940541781450872</v>
      </c>
      <c r="E46" s="34">
        <f t="shared" si="25"/>
        <v>16.227634613118784</v>
      </c>
      <c r="F46" s="34">
        <f t="shared" si="25"/>
        <v>16.295871354045286</v>
      </c>
      <c r="G46" s="34">
        <f t="shared" si="25"/>
        <v>15.587646802957808</v>
      </c>
      <c r="H46" s="34">
        <f t="shared" si="25"/>
        <v>12.877186238708438</v>
      </c>
      <c r="I46" s="34">
        <f t="shared" si="25"/>
        <v>9.3827694303318552</v>
      </c>
      <c r="J46" s="34">
        <f t="shared" si="25"/>
        <v>13.987840790348626</v>
      </c>
      <c r="K46" s="34">
        <f t="shared" si="25"/>
        <v>16.242199359082477</v>
      </c>
      <c r="L46" s="34">
        <f t="shared" si="25"/>
        <v>13.037043549616085</v>
      </c>
      <c r="M46" s="34">
        <f t="shared" si="25"/>
        <v>15.550239234449762</v>
      </c>
      <c r="N46" s="34">
        <f t="shared" si="25"/>
        <v>11.354244928625093</v>
      </c>
      <c r="O46" s="34">
        <f t="shared" si="25"/>
        <v>13.822251249717402</v>
      </c>
      <c r="P46" s="34">
        <f t="shared" si="25"/>
        <v>15.146506386175808</v>
      </c>
      <c r="Q46" s="34">
        <f t="shared" si="25"/>
        <v>20.953364817001184</v>
      </c>
      <c r="R46" s="34">
        <f t="shared" si="25"/>
        <v>16.847346253491772</v>
      </c>
      <c r="S46" s="34">
        <f t="shared" si="25"/>
        <v>17.301199354968755</v>
      </c>
      <c r="T46" s="34">
        <f t="shared" si="25"/>
        <v>16.101683600582117</v>
      </c>
      <c r="U46" s="34">
        <f t="shared" si="25"/>
        <v>11.756864836043723</v>
      </c>
      <c r="V46" s="34">
        <f t="shared" si="25"/>
        <v>16.074380165289256</v>
      </c>
      <c r="W46" s="34">
        <f t="shared" si="25"/>
        <v>16.022679812182808</v>
      </c>
      <c r="X46" s="34">
        <f t="shared" si="25"/>
        <v>16.410337913834418</v>
      </c>
      <c r="Y46" s="34">
        <f t="shared" si="25"/>
        <v>19.508142715957433</v>
      </c>
      <c r="Z46" s="34">
        <f t="shared" si="25"/>
        <v>12.406243489131191</v>
      </c>
      <c r="AA46" s="34">
        <f t="shared" si="25"/>
        <v>13.849385589459358</v>
      </c>
      <c r="AB46" s="34">
        <f t="shared" si="25"/>
        <v>10.341951626355296</v>
      </c>
      <c r="AC46" s="34">
        <f t="shared" si="25"/>
        <v>7.7148812177898529</v>
      </c>
      <c r="AD46" s="34">
        <f t="shared" si="25"/>
        <v>13.08731784801676</v>
      </c>
      <c r="AE46" s="34">
        <f t="shared" si="25"/>
        <v>11.819778815826247</v>
      </c>
      <c r="AF46" s="34">
        <f t="shared" si="25"/>
        <v>9.755794444789661</v>
      </c>
      <c r="AG46" s="34">
        <f t="shared" si="25"/>
        <v>10.809569900478992</v>
      </c>
      <c r="AH46" s="34">
        <f t="shared" si="25"/>
        <v>8.9888250562005201</v>
      </c>
      <c r="AI46" s="34">
        <f t="shared" si="25"/>
        <v>10.420916434507919</v>
      </c>
      <c r="AJ46" s="34">
        <f t="shared" si="25"/>
        <v>16.564858066834351</v>
      </c>
      <c r="AK46" s="34">
        <f t="shared" si="25"/>
        <v>9.989410133519657</v>
      </c>
      <c r="AL46" s="34">
        <f t="shared" si="25"/>
        <v>7.3975151880028465</v>
      </c>
    </row>
    <row r="47" spans="1:38" s="6" customFormat="1">
      <c r="A47" s="12" t="s">
        <v>39</v>
      </c>
      <c r="B47" s="12"/>
      <c r="C47" s="34">
        <f>-C28/(1+C43)/-C41*C42</f>
        <v>12.934285485035707</v>
      </c>
      <c r="D47" s="34">
        <f t="shared" ref="D47:AL47" si="26">-D28/(1+D43)/-D41*D42</f>
        <v>10.233241505968778</v>
      </c>
      <c r="E47" s="34">
        <f t="shared" si="26"/>
        <v>11.37356506609679</v>
      </c>
      <c r="F47" s="34">
        <f t="shared" si="26"/>
        <v>14.591942148760332</v>
      </c>
      <c r="G47" s="34">
        <f t="shared" si="26"/>
        <v>11.558716125312319</v>
      </c>
      <c r="H47" s="34">
        <f t="shared" si="26"/>
        <v>13.715491471777739</v>
      </c>
      <c r="I47" s="34">
        <f t="shared" si="26"/>
        <v>13.251638643488175</v>
      </c>
      <c r="J47" s="34">
        <f t="shared" si="26"/>
        <v>15.933431450243408</v>
      </c>
      <c r="K47" s="34">
        <f t="shared" si="26"/>
        <v>12.207912069471829</v>
      </c>
      <c r="L47" s="34">
        <f t="shared" si="26"/>
        <v>10.350870720188903</v>
      </c>
      <c r="M47" s="34">
        <f t="shared" si="26"/>
        <v>11.911183997583239</v>
      </c>
      <c r="N47" s="34">
        <f t="shared" si="26"/>
        <v>20.243869394391005</v>
      </c>
      <c r="O47" s="34">
        <f t="shared" si="26"/>
        <v>13.16119479656126</v>
      </c>
      <c r="P47" s="34">
        <f t="shared" si="26"/>
        <v>11.894214876033059</v>
      </c>
      <c r="Q47" s="34">
        <f t="shared" si="26"/>
        <v>14.18499322967736</v>
      </c>
      <c r="R47" s="34">
        <f t="shared" si="26"/>
        <v>14.810209902728005</v>
      </c>
      <c r="S47" s="34">
        <f t="shared" si="26"/>
        <v>14.051188416938947</v>
      </c>
      <c r="T47" s="34">
        <f t="shared" si="26"/>
        <v>11.981934928876464</v>
      </c>
      <c r="U47" s="34">
        <f t="shared" si="26"/>
        <v>14.56336611884486</v>
      </c>
      <c r="V47" s="34">
        <f t="shared" si="26"/>
        <v>14.887201250837613</v>
      </c>
      <c r="W47" s="34">
        <f t="shared" si="26"/>
        <v>16.164852368296504</v>
      </c>
      <c r="X47" s="34">
        <f t="shared" si="26"/>
        <v>11.768657532534487</v>
      </c>
      <c r="Y47" s="34">
        <f t="shared" si="26"/>
        <v>12.249114521841797</v>
      </c>
      <c r="Z47" s="34">
        <f t="shared" si="26"/>
        <v>21.678321678321677</v>
      </c>
      <c r="AA47" s="34">
        <f t="shared" si="26"/>
        <v>20.476084112447751</v>
      </c>
      <c r="AB47" s="34">
        <f t="shared" si="26"/>
        <v>18.790778599391039</v>
      </c>
      <c r="AC47" s="34">
        <f t="shared" si="26"/>
        <v>21.725619834710741</v>
      </c>
      <c r="AD47" s="34">
        <f t="shared" si="26"/>
        <v>18.365472910927458</v>
      </c>
      <c r="AE47" s="34">
        <f t="shared" si="26"/>
        <v>21.694214876033058</v>
      </c>
      <c r="AF47" s="34">
        <f t="shared" si="26"/>
        <v>20.348785320314871</v>
      </c>
      <c r="AG47" s="34">
        <f t="shared" si="26"/>
        <v>19.445794846864366</v>
      </c>
      <c r="AH47" s="34">
        <f t="shared" si="26"/>
        <v>23.047351307410921</v>
      </c>
      <c r="AI47" s="34">
        <f t="shared" si="26"/>
        <v>22.390504969599885</v>
      </c>
      <c r="AJ47" s="34">
        <f t="shared" si="26"/>
        <v>17.079889807162534</v>
      </c>
      <c r="AK47" s="34">
        <f t="shared" si="26"/>
        <v>18.507740658829007</v>
      </c>
      <c r="AL47" s="34">
        <f t="shared" si="26"/>
        <v>23.987998104963943</v>
      </c>
    </row>
    <row r="48" spans="1:38" s="6" customFormat="1">
      <c r="A48" s="36" t="s">
        <v>40</v>
      </c>
      <c r="B48" s="13"/>
      <c r="C48" s="39">
        <f>C45+C46-C47</f>
        <v>46.572886946148003</v>
      </c>
      <c r="D48" s="39">
        <f t="shared" ref="D48:AL48" si="27">D45+D46-D47</f>
        <v>43.149160740598376</v>
      </c>
      <c r="E48" s="39">
        <f t="shared" si="27"/>
        <v>50.554069547021996</v>
      </c>
      <c r="F48" s="39">
        <f t="shared" si="27"/>
        <v>40.614010949154171</v>
      </c>
      <c r="G48" s="39">
        <f t="shared" si="27"/>
        <v>53.045164443879258</v>
      </c>
      <c r="H48" s="39">
        <f t="shared" si="27"/>
        <v>34.988466420474012</v>
      </c>
      <c r="I48" s="39">
        <f t="shared" si="27"/>
        <v>36.472464120177008</v>
      </c>
      <c r="J48" s="39">
        <f t="shared" si="27"/>
        <v>44.084712370408255</v>
      </c>
      <c r="K48" s="39">
        <f t="shared" si="27"/>
        <v>36.608013831165607</v>
      </c>
      <c r="L48" s="39">
        <f t="shared" si="27"/>
        <v>42.42976257301693</v>
      </c>
      <c r="M48" s="39">
        <f t="shared" si="27"/>
        <v>46.620873418684702</v>
      </c>
      <c r="N48" s="39">
        <f t="shared" si="27"/>
        <v>47.796089819948371</v>
      </c>
      <c r="O48" s="39">
        <f t="shared" si="27"/>
        <v>44.045478563708905</v>
      </c>
      <c r="P48" s="39">
        <f t="shared" si="27"/>
        <v>46.054374843476076</v>
      </c>
      <c r="Q48" s="39">
        <f t="shared" si="27"/>
        <v>48.078792873354857</v>
      </c>
      <c r="R48" s="39">
        <f t="shared" si="27"/>
        <v>43.773077671057166</v>
      </c>
      <c r="S48" s="39">
        <f t="shared" si="27"/>
        <v>45.902493207533347</v>
      </c>
      <c r="T48" s="39">
        <f t="shared" si="27"/>
        <v>39.568600446235926</v>
      </c>
      <c r="U48" s="39">
        <f t="shared" si="27"/>
        <v>41.468961680161826</v>
      </c>
      <c r="V48" s="39">
        <f t="shared" si="27"/>
        <v>46.401813060793103</v>
      </c>
      <c r="W48" s="39">
        <f t="shared" si="27"/>
        <v>45.014895506713529</v>
      </c>
      <c r="X48" s="39">
        <f t="shared" si="27"/>
        <v>45.033479925719064</v>
      </c>
      <c r="Y48" s="39">
        <f t="shared" si="27"/>
        <v>51.214252074712654</v>
      </c>
      <c r="Z48" s="39">
        <f t="shared" si="27"/>
        <v>49.675614118501812</v>
      </c>
      <c r="AA48" s="39">
        <f t="shared" si="27"/>
        <v>39.836830888776312</v>
      </c>
      <c r="AB48" s="39">
        <f t="shared" si="27"/>
        <v>38.735052120163246</v>
      </c>
      <c r="AC48" s="39">
        <f t="shared" si="27"/>
        <v>35.532640378512902</v>
      </c>
      <c r="AD48" s="39">
        <f t="shared" si="27"/>
        <v>47.27938969412255</v>
      </c>
      <c r="AE48" s="39">
        <f t="shared" si="27"/>
        <v>36.992862517992236</v>
      </c>
      <c r="AF48" s="39">
        <f t="shared" si="27"/>
        <v>35.40258434571372</v>
      </c>
      <c r="AG48" s="39">
        <f t="shared" si="27"/>
        <v>39.93286170466849</v>
      </c>
      <c r="AH48" s="39">
        <f t="shared" si="27"/>
        <v>33.844025952965929</v>
      </c>
      <c r="AI48" s="39">
        <f t="shared" si="27"/>
        <v>40.187771870999399</v>
      </c>
      <c r="AJ48" s="39">
        <f t="shared" si="27"/>
        <v>41.776358988148644</v>
      </c>
      <c r="AK48" s="39">
        <f t="shared" si="27"/>
        <v>34.319198078809642</v>
      </c>
      <c r="AL48" s="39">
        <f t="shared" si="27"/>
        <v>34.033370294048083</v>
      </c>
    </row>
    <row r="49" spans="1:38" s="6" customFormat="1">
      <c r="A49" s="11" t="str">
        <f>A2&amp;" - "&amp;A1</f>
        <v>Net working capital - Monthly net working capital overview</v>
      </c>
      <c r="B49" s="1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38" s="6" customFormat="1">
      <c r="A50" s="11" t="s">
        <v>7</v>
      </c>
      <c r="B50" s="1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</row>
    <row r="51" spans="1:38">
      <c r="M51" s="20"/>
      <c r="N51" s="20"/>
      <c r="O51" s="20"/>
    </row>
    <row r="52" spans="1:38">
      <c r="A52" s="29" t="s">
        <v>33</v>
      </c>
      <c r="L52" s="20"/>
      <c r="M52" s="20"/>
      <c r="N52" s="20"/>
      <c r="O52" s="20"/>
    </row>
    <row r="53" spans="1:38">
      <c r="L53" s="20"/>
      <c r="M53" s="20"/>
      <c r="N53" s="20"/>
      <c r="AG53" s="20"/>
    </row>
    <row r="54" spans="1:38">
      <c r="L54" s="14"/>
      <c r="M54" s="14"/>
      <c r="N54" s="14"/>
      <c r="O54" s="20"/>
      <c r="AG54" s="20"/>
    </row>
    <row r="55" spans="1:38">
      <c r="L55" s="37"/>
      <c r="M55" s="37"/>
      <c r="N55" s="37"/>
    </row>
    <row r="56" spans="1:38">
      <c r="M56" s="37"/>
      <c r="N56" s="37"/>
      <c r="O56" s="37"/>
    </row>
    <row r="68" spans="1:1">
      <c r="A68" s="1" t="s">
        <v>32</v>
      </c>
    </row>
  </sheetData>
  <pageMargins left="0.70866141732283472" right="0.70866141732283472" top="1.3385826771653544" bottom="0.74803149606299213" header="0.31496062992125984" footer="0.31496062992125984"/>
  <pageSetup paperSize="9" scale="65" fitToHeight="2" orientation="landscape" horizontalDpi="0" verticalDpi="0"/>
  <headerFooter differentFirst="1">
    <oddHeader>&amp;L&amp;"Helvetica,Regular"&amp;K000000&amp;G&amp;C&amp;"Helvetica,Regular"&amp;K000000www.divestopia.com&amp;R&amp;"Helvetica,Regular"&amp;K000000DRAFT</oddHeader>
    <oddFooter>&amp;L&amp;"Helvetica,Regular"&amp;K000000&amp;A&amp;C&amp;"Calibri,Regular"&amp;K000000&amp;F
&amp;D&amp;R&amp;"Helvetica,Regular"&amp;K000000Page &amp;P of &amp;N</oddFooter>
  </headerFooter>
  <rowBreaks count="1" manualBreakCount="1">
    <brk id="51" max="38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9599-303E-344E-8AC0-A9EC58805755}">
  <sheetPr>
    <tabColor rgb="FF7030A0"/>
  </sheetPr>
  <dimension ref="A1:G75"/>
  <sheetViews>
    <sheetView showGridLines="0" zoomScaleNormal="100" workbookViewId="0"/>
  </sheetViews>
  <sheetFormatPr baseColWidth="10" defaultRowHeight="16"/>
  <cols>
    <col min="1" max="1" width="14.5" customWidth="1"/>
    <col min="2" max="2" width="5.1640625" customWidth="1"/>
    <col min="6" max="6" width="2.33203125" customWidth="1"/>
  </cols>
  <sheetData>
    <row r="1" spans="1:7" ht="21">
      <c r="A1" s="2" t="s">
        <v>27</v>
      </c>
    </row>
    <row r="2" spans="1:7" ht="19">
      <c r="A2" s="7" t="s">
        <v>18</v>
      </c>
    </row>
    <row r="3" spans="1:7">
      <c r="A3" s="21"/>
    </row>
    <row r="4" spans="1:7">
      <c r="A4" s="21"/>
    </row>
    <row r="5" spans="1:7">
      <c r="A5" s="8" t="s">
        <v>56</v>
      </c>
      <c r="B5" s="10"/>
      <c r="C5" s="10"/>
      <c r="D5" s="10"/>
      <c r="E5" s="10"/>
      <c r="G5" s="1" t="s">
        <v>62</v>
      </c>
    </row>
    <row r="6" spans="1:7">
      <c r="A6" s="15" t="s">
        <v>42</v>
      </c>
      <c r="B6" s="23" t="s">
        <v>3</v>
      </c>
      <c r="C6" s="16" t="s">
        <v>4</v>
      </c>
      <c r="D6" s="16" t="s">
        <v>5</v>
      </c>
      <c r="E6" s="16" t="s">
        <v>6</v>
      </c>
    </row>
    <row r="7" spans="1:7">
      <c r="A7" t="s">
        <v>43</v>
      </c>
      <c r="C7" s="41">
        <v>16.794104249365525</v>
      </c>
      <c r="D7" s="41">
        <v>13.822251249717402</v>
      </c>
      <c r="E7" s="41">
        <v>13.849385589459358</v>
      </c>
    </row>
    <row r="8" spans="1:7">
      <c r="A8" t="s">
        <v>44</v>
      </c>
      <c r="C8" s="41">
        <v>13.940541781450872</v>
      </c>
      <c r="D8" s="41">
        <v>15.146506386175808</v>
      </c>
      <c r="E8" s="41">
        <v>10.341951626355296</v>
      </c>
    </row>
    <row r="9" spans="1:7">
      <c r="A9" t="s">
        <v>45</v>
      </c>
      <c r="C9" s="41">
        <v>16.227634613118784</v>
      </c>
      <c r="D9" s="41">
        <v>20.953364817001184</v>
      </c>
      <c r="E9" s="41">
        <v>7.7148812177898529</v>
      </c>
    </row>
    <row r="10" spans="1:7">
      <c r="A10" t="s">
        <v>46</v>
      </c>
      <c r="C10" s="41">
        <v>16.295871354045286</v>
      </c>
      <c r="D10" s="41">
        <v>16.847346253491772</v>
      </c>
      <c r="E10" s="41">
        <v>13.08731784801676</v>
      </c>
    </row>
    <row r="11" spans="1:7">
      <c r="A11" t="s">
        <v>47</v>
      </c>
      <c r="C11" s="41">
        <v>15.587646802957808</v>
      </c>
      <c r="D11" s="41">
        <v>17.301199354968755</v>
      </c>
      <c r="E11" s="41">
        <v>11.819778815826247</v>
      </c>
    </row>
    <row r="12" spans="1:7">
      <c r="A12" t="s">
        <v>48</v>
      </c>
      <c r="C12" s="41">
        <v>12.877186238708438</v>
      </c>
      <c r="D12" s="41">
        <v>16.101683600582117</v>
      </c>
      <c r="E12" s="41">
        <v>9.755794444789661</v>
      </c>
    </row>
    <row r="13" spans="1:7">
      <c r="A13" t="s">
        <v>49</v>
      </c>
      <c r="C13" s="41">
        <v>9.3827694303318552</v>
      </c>
      <c r="D13" s="41">
        <v>11.756864836043723</v>
      </c>
      <c r="E13" s="41">
        <v>10.809569900478992</v>
      </c>
    </row>
    <row r="14" spans="1:7">
      <c r="A14" t="s">
        <v>50</v>
      </c>
      <c r="C14" s="41">
        <v>13.987840790348626</v>
      </c>
      <c r="D14" s="41">
        <v>16.074380165289256</v>
      </c>
      <c r="E14" s="41">
        <v>8.9888250562005201</v>
      </c>
    </row>
    <row r="15" spans="1:7">
      <c r="A15" t="s">
        <v>51</v>
      </c>
      <c r="C15" s="41">
        <v>16.242199359082477</v>
      </c>
      <c r="D15" s="41">
        <v>16.022679812182808</v>
      </c>
      <c r="E15" s="41">
        <v>10.420916434507919</v>
      </c>
    </row>
    <row r="16" spans="1:7">
      <c r="A16" t="s">
        <v>52</v>
      </c>
      <c r="C16" s="41">
        <v>13.037043549616085</v>
      </c>
      <c r="D16" s="41">
        <v>16.410337913834418</v>
      </c>
      <c r="E16" s="41">
        <v>16.564858066834351</v>
      </c>
    </row>
    <row r="17" spans="1:7">
      <c r="A17" t="s">
        <v>53</v>
      </c>
      <c r="C17" s="41">
        <v>15.550239234449762</v>
      </c>
      <c r="D17" s="41">
        <v>19.508142715957433</v>
      </c>
      <c r="E17" s="41">
        <v>9.989410133519657</v>
      </c>
    </row>
    <row r="18" spans="1:7">
      <c r="A18" t="s">
        <v>54</v>
      </c>
      <c r="C18" s="41">
        <v>11.354244928625093</v>
      </c>
      <c r="D18" s="41">
        <v>12.406243489131191</v>
      </c>
      <c r="E18" s="41">
        <v>7.3975151880028465</v>
      </c>
    </row>
    <row r="19" spans="1:7">
      <c r="A19" s="19" t="s">
        <v>55</v>
      </c>
      <c r="B19" s="19"/>
      <c r="C19" s="40">
        <f>AVERAGE(C7:C18)</f>
        <v>14.273110194341719</v>
      </c>
      <c r="D19" s="40">
        <f>AVERAGE(D7:D18)</f>
        <v>16.029250049531321</v>
      </c>
      <c r="E19" s="40">
        <f>AVERAGE(E7:E18)</f>
        <v>10.89501702681512</v>
      </c>
    </row>
    <row r="20" spans="1:7">
      <c r="A20" s="11" t="str">
        <f>A2&amp;" - "&amp;A1</f>
        <v>Net working capital - Monthly DSO, DIO and DPO overview</v>
      </c>
    </row>
    <row r="21" spans="1:7">
      <c r="A21" s="11" t="s">
        <v>7</v>
      </c>
    </row>
    <row r="23" spans="1:7">
      <c r="A23" s="8" t="s">
        <v>57</v>
      </c>
      <c r="B23" s="10"/>
      <c r="C23" s="10"/>
      <c r="D23" s="10"/>
      <c r="E23" s="10"/>
      <c r="G23" s="1" t="s">
        <v>64</v>
      </c>
    </row>
    <row r="24" spans="1:7">
      <c r="A24" s="15" t="s">
        <v>42</v>
      </c>
      <c r="B24" s="23" t="s">
        <v>3</v>
      </c>
      <c r="C24" s="16" t="s">
        <v>4</v>
      </c>
      <c r="D24" s="16" t="s">
        <v>5</v>
      </c>
      <c r="E24" s="16" t="s">
        <v>6</v>
      </c>
    </row>
    <row r="25" spans="1:7">
      <c r="A25" t="s">
        <v>43</v>
      </c>
      <c r="C25" s="41">
        <v>42.713068181818187</v>
      </c>
      <c r="D25" s="41">
        <v>43.384422110552762</v>
      </c>
      <c r="E25" s="41">
        <v>46.463529411764704</v>
      </c>
      <c r="G25" s="1"/>
    </row>
    <row r="26" spans="1:7">
      <c r="A26" t="s">
        <v>44</v>
      </c>
      <c r="C26" s="41">
        <v>39.441860465116278</v>
      </c>
      <c r="D26" s="41">
        <v>42.802083333333329</v>
      </c>
      <c r="E26" s="41">
        <v>47.183879093198989</v>
      </c>
    </row>
    <row r="27" spans="1:7">
      <c r="A27" t="s">
        <v>45</v>
      </c>
      <c r="C27" s="41">
        <v>45.699999999999996</v>
      </c>
      <c r="D27" s="41">
        <v>41.310421286031037</v>
      </c>
      <c r="E27" s="41">
        <v>49.543378995433791</v>
      </c>
    </row>
    <row r="28" spans="1:7">
      <c r="A28" t="s">
        <v>46</v>
      </c>
      <c r="C28" s="41">
        <v>38.910081743869213</v>
      </c>
      <c r="D28" s="41">
        <v>41.735941320293399</v>
      </c>
      <c r="E28" s="41">
        <v>52.557544757033249</v>
      </c>
    </row>
    <row r="29" spans="1:7">
      <c r="A29" t="s">
        <v>47</v>
      </c>
      <c r="C29" s="41">
        <v>49.016233766233768</v>
      </c>
      <c r="D29" s="41">
        <v>42.652482269503544</v>
      </c>
      <c r="E29" s="41">
        <v>46.867298578199048</v>
      </c>
    </row>
    <row r="30" spans="1:7">
      <c r="A30" t="s">
        <v>48</v>
      </c>
      <c r="C30" s="41">
        <v>35.826771653543311</v>
      </c>
      <c r="D30" s="41">
        <v>35.448851774530276</v>
      </c>
      <c r="E30" s="41">
        <v>45.995575221238937</v>
      </c>
    </row>
    <row r="31" spans="1:7">
      <c r="A31" t="s">
        <v>49</v>
      </c>
      <c r="C31" s="41">
        <v>40.341333333333331</v>
      </c>
      <c r="D31" s="41">
        <v>44.275462962962962</v>
      </c>
      <c r="E31" s="41">
        <v>48.569086651053865</v>
      </c>
    </row>
    <row r="32" spans="1:7">
      <c r="A32" t="s">
        <v>50</v>
      </c>
      <c r="C32" s="41">
        <v>46.030303030303031</v>
      </c>
      <c r="D32" s="41">
        <v>45.21463414634146</v>
      </c>
      <c r="E32" s="41">
        <v>47.902552204176331</v>
      </c>
    </row>
    <row r="33" spans="1:7">
      <c r="A33" t="s">
        <v>51</v>
      </c>
      <c r="C33" s="41">
        <v>32.573726541554961</v>
      </c>
      <c r="D33" s="41">
        <v>45.157068062827221</v>
      </c>
      <c r="E33" s="41">
        <v>52.157360406091371</v>
      </c>
    </row>
    <row r="34" spans="1:7">
      <c r="A34" t="s">
        <v>52</v>
      </c>
      <c r="C34" s="41">
        <v>39.743589743589745</v>
      </c>
      <c r="D34" s="41">
        <v>40.391799544419136</v>
      </c>
      <c r="E34" s="41">
        <v>42.291390728476827</v>
      </c>
    </row>
    <row r="35" spans="1:7">
      <c r="A35" t="s">
        <v>53</v>
      </c>
      <c r="C35" s="41">
        <v>42.981818181818177</v>
      </c>
      <c r="D35" s="41">
        <v>43.955223880597018</v>
      </c>
      <c r="E35" s="41">
        <v>42.837528604118994</v>
      </c>
    </row>
    <row r="36" spans="1:7">
      <c r="A36" t="s">
        <v>54</v>
      </c>
      <c r="C36" s="41">
        <v>56.685714285714283</v>
      </c>
      <c r="D36" s="41">
        <v>58.947692307692307</v>
      </c>
      <c r="E36" s="41">
        <v>50.623853211009177</v>
      </c>
    </row>
    <row r="37" spans="1:7">
      <c r="A37" s="19" t="s">
        <v>55</v>
      </c>
      <c r="B37" s="19"/>
      <c r="C37" s="40">
        <f t="shared" ref="C37:E37" si="0">AVERAGE(C25:C36)</f>
        <v>42.497041743907857</v>
      </c>
      <c r="D37" s="40">
        <f t="shared" si="0"/>
        <v>43.773006916590369</v>
      </c>
      <c r="E37" s="40">
        <f t="shared" si="0"/>
        <v>47.749414821816266</v>
      </c>
    </row>
    <row r="38" spans="1:7">
      <c r="A38" s="11" t="str">
        <f>A2&amp;" - "&amp;A1</f>
        <v>Net working capital - Monthly DSO, DIO and DPO overview</v>
      </c>
    </row>
    <row r="39" spans="1:7">
      <c r="A39" s="11" t="s">
        <v>7</v>
      </c>
    </row>
    <row r="41" spans="1:7">
      <c r="A41" s="8" t="s">
        <v>58</v>
      </c>
      <c r="B41" s="10"/>
      <c r="C41" s="10"/>
      <c r="D41" s="10"/>
      <c r="E41" s="10"/>
      <c r="G41" s="1" t="s">
        <v>63</v>
      </c>
    </row>
    <row r="42" spans="1:7">
      <c r="A42" s="15" t="s">
        <v>42</v>
      </c>
      <c r="B42" s="23" t="s">
        <v>3</v>
      </c>
      <c r="C42" s="16" t="s">
        <v>4</v>
      </c>
      <c r="D42" s="16" t="s">
        <v>5</v>
      </c>
      <c r="E42" s="16" t="s">
        <v>6</v>
      </c>
    </row>
    <row r="43" spans="1:7">
      <c r="A43" t="s">
        <v>43</v>
      </c>
      <c r="C43" s="41">
        <v>12.934285485035707</v>
      </c>
      <c r="D43" s="41">
        <v>13.16119479656126</v>
      </c>
      <c r="E43" s="41">
        <v>20.476084112447751</v>
      </c>
    </row>
    <row r="44" spans="1:7">
      <c r="A44" t="s">
        <v>44</v>
      </c>
      <c r="C44" s="41">
        <v>10.233241505968778</v>
      </c>
      <c r="D44" s="41">
        <v>11.894214876033059</v>
      </c>
      <c r="E44" s="41">
        <v>18.790778599391039</v>
      </c>
    </row>
    <row r="45" spans="1:7">
      <c r="A45" t="s">
        <v>45</v>
      </c>
      <c r="C45" s="41">
        <v>11.37356506609679</v>
      </c>
      <c r="D45" s="41">
        <v>14.18499322967736</v>
      </c>
      <c r="E45" s="41">
        <v>21.725619834710741</v>
      </c>
    </row>
    <row r="46" spans="1:7">
      <c r="A46" t="s">
        <v>46</v>
      </c>
      <c r="C46" s="41">
        <v>14.591942148760332</v>
      </c>
      <c r="D46" s="41">
        <v>14.810209902728005</v>
      </c>
      <c r="E46" s="41">
        <v>18.365472910927458</v>
      </c>
    </row>
    <row r="47" spans="1:7">
      <c r="A47" t="s">
        <v>47</v>
      </c>
      <c r="C47" s="41">
        <v>11.558716125312319</v>
      </c>
      <c r="D47" s="41">
        <v>14.051188416938947</v>
      </c>
      <c r="E47" s="41">
        <v>21.694214876033058</v>
      </c>
    </row>
    <row r="48" spans="1:7">
      <c r="A48" t="s">
        <v>48</v>
      </c>
      <c r="C48" s="41">
        <v>13.715491471777739</v>
      </c>
      <c r="D48" s="41">
        <v>11.981934928876464</v>
      </c>
      <c r="E48" s="41">
        <v>20.348785320314871</v>
      </c>
    </row>
    <row r="49" spans="1:7">
      <c r="A49" t="s">
        <v>49</v>
      </c>
      <c r="C49" s="41">
        <v>13.251638643488175</v>
      </c>
      <c r="D49" s="41">
        <v>14.56336611884486</v>
      </c>
      <c r="E49" s="41">
        <v>19.445794846864366</v>
      </c>
    </row>
    <row r="50" spans="1:7">
      <c r="A50" t="s">
        <v>50</v>
      </c>
      <c r="C50" s="41">
        <v>15.933431450243408</v>
      </c>
      <c r="D50" s="41">
        <v>14.887201250837613</v>
      </c>
      <c r="E50" s="41">
        <v>23.047351307410921</v>
      </c>
    </row>
    <row r="51" spans="1:7">
      <c r="A51" t="s">
        <v>51</v>
      </c>
      <c r="C51" s="41">
        <v>12.207912069471829</v>
      </c>
      <c r="D51" s="41">
        <v>16.164852368296504</v>
      </c>
      <c r="E51" s="41">
        <v>22.390504969599885</v>
      </c>
    </row>
    <row r="52" spans="1:7">
      <c r="A52" t="s">
        <v>52</v>
      </c>
      <c r="C52" s="41">
        <v>10.350870720188903</v>
      </c>
      <c r="D52" s="41">
        <v>11.768657532534487</v>
      </c>
      <c r="E52" s="41">
        <v>17.079889807162534</v>
      </c>
    </row>
    <row r="53" spans="1:7">
      <c r="A53" t="s">
        <v>53</v>
      </c>
      <c r="C53" s="41">
        <v>11.911183997583239</v>
      </c>
      <c r="D53" s="41">
        <v>12.249114521841797</v>
      </c>
      <c r="E53" s="41">
        <v>18.507740658829007</v>
      </c>
    </row>
    <row r="54" spans="1:7">
      <c r="A54" t="s">
        <v>54</v>
      </c>
      <c r="C54" s="41">
        <v>20.243869394391005</v>
      </c>
      <c r="D54" s="41">
        <v>21.678321678321677</v>
      </c>
      <c r="E54" s="41">
        <v>23.987998104963943</v>
      </c>
    </row>
    <row r="55" spans="1:7">
      <c r="A55" s="19" t="s">
        <v>55</v>
      </c>
      <c r="B55" s="19"/>
      <c r="C55" s="40">
        <f t="shared" ref="C55:E55" si="1">AVERAGE(C43:C54)</f>
        <v>13.192179006526517</v>
      </c>
      <c r="D55" s="40">
        <f t="shared" si="1"/>
        <v>14.282937468457668</v>
      </c>
      <c r="E55" s="40">
        <f t="shared" si="1"/>
        <v>20.488352945721299</v>
      </c>
    </row>
    <row r="56" spans="1:7">
      <c r="A56" s="11" t="str">
        <f>A2&amp;" - "&amp;A1</f>
        <v>Net working capital - Monthly DSO, DIO and DPO overview</v>
      </c>
    </row>
    <row r="57" spans="1:7">
      <c r="A57" s="11" t="s">
        <v>7</v>
      </c>
    </row>
    <row r="59" spans="1:7">
      <c r="A59" s="8" t="s">
        <v>61</v>
      </c>
      <c r="B59" s="10"/>
      <c r="C59" s="10"/>
      <c r="D59" s="10"/>
      <c r="E59" s="10"/>
      <c r="G59" s="1" t="s">
        <v>65</v>
      </c>
    </row>
    <row r="60" spans="1:7">
      <c r="A60" s="15" t="s">
        <v>42</v>
      </c>
      <c r="B60" s="23" t="s">
        <v>3</v>
      </c>
      <c r="C60" s="16" t="s">
        <v>4</v>
      </c>
      <c r="D60" s="16" t="s">
        <v>5</v>
      </c>
      <c r="E60" s="16" t="s">
        <v>6</v>
      </c>
    </row>
    <row r="61" spans="1:7">
      <c r="A61" t="s">
        <v>43</v>
      </c>
      <c r="C61" s="41">
        <f>C7+C25-C43</f>
        <v>46.572886946148003</v>
      </c>
      <c r="D61" s="41">
        <f t="shared" ref="D61:E61" si="2">D7+D25-D43</f>
        <v>44.045478563708905</v>
      </c>
      <c r="E61" s="41">
        <f t="shared" si="2"/>
        <v>39.836830888776312</v>
      </c>
    </row>
    <row r="62" spans="1:7">
      <c r="A62" t="s">
        <v>44</v>
      </c>
      <c r="C62" s="41">
        <f t="shared" ref="C62:E62" si="3">C8+C26-C44</f>
        <v>43.149160740598376</v>
      </c>
      <c r="D62" s="41">
        <f t="shared" si="3"/>
        <v>46.054374843476076</v>
      </c>
      <c r="E62" s="41">
        <f t="shared" si="3"/>
        <v>38.735052120163246</v>
      </c>
    </row>
    <row r="63" spans="1:7">
      <c r="A63" t="s">
        <v>45</v>
      </c>
      <c r="C63" s="41">
        <f t="shared" ref="C63:E63" si="4">C9+C27-C45</f>
        <v>50.554069547021996</v>
      </c>
      <c r="D63" s="41">
        <f t="shared" si="4"/>
        <v>48.078792873354857</v>
      </c>
      <c r="E63" s="41">
        <f t="shared" si="4"/>
        <v>35.532640378512902</v>
      </c>
    </row>
    <row r="64" spans="1:7">
      <c r="A64" t="s">
        <v>46</v>
      </c>
      <c r="C64" s="41">
        <f t="shared" ref="C64:E64" si="5">C10+C28-C46</f>
        <v>40.614010949154171</v>
      </c>
      <c r="D64" s="41">
        <f t="shared" si="5"/>
        <v>43.773077671057166</v>
      </c>
      <c r="E64" s="41">
        <f t="shared" si="5"/>
        <v>47.27938969412255</v>
      </c>
    </row>
    <row r="65" spans="1:5">
      <c r="A65" t="s">
        <v>47</v>
      </c>
      <c r="C65" s="41">
        <f t="shared" ref="C65:E65" si="6">C11+C29-C47</f>
        <v>53.045164443879258</v>
      </c>
      <c r="D65" s="41">
        <f t="shared" si="6"/>
        <v>45.902493207533347</v>
      </c>
      <c r="E65" s="41">
        <f t="shared" si="6"/>
        <v>36.992862517992236</v>
      </c>
    </row>
    <row r="66" spans="1:5">
      <c r="A66" t="s">
        <v>48</v>
      </c>
      <c r="C66" s="41">
        <f t="shared" ref="C66:E66" si="7">C12+C30-C48</f>
        <v>34.988466420474012</v>
      </c>
      <c r="D66" s="41">
        <f t="shared" si="7"/>
        <v>39.568600446235926</v>
      </c>
      <c r="E66" s="41">
        <f t="shared" si="7"/>
        <v>35.40258434571372</v>
      </c>
    </row>
    <row r="67" spans="1:5">
      <c r="A67" t="s">
        <v>49</v>
      </c>
      <c r="C67" s="41">
        <f t="shared" ref="C67:E67" si="8">C13+C31-C49</f>
        <v>36.472464120177008</v>
      </c>
      <c r="D67" s="41">
        <f t="shared" si="8"/>
        <v>41.468961680161826</v>
      </c>
      <c r="E67" s="41">
        <f t="shared" si="8"/>
        <v>39.93286170466849</v>
      </c>
    </row>
    <row r="68" spans="1:5">
      <c r="A68" t="s">
        <v>50</v>
      </c>
      <c r="C68" s="41">
        <f t="shared" ref="C68:E68" si="9">C14+C32-C50</f>
        <v>44.084712370408255</v>
      </c>
      <c r="D68" s="41">
        <f t="shared" si="9"/>
        <v>46.401813060793103</v>
      </c>
      <c r="E68" s="41">
        <f t="shared" si="9"/>
        <v>33.844025952965929</v>
      </c>
    </row>
    <row r="69" spans="1:5">
      <c r="A69" t="s">
        <v>51</v>
      </c>
      <c r="C69" s="41">
        <f t="shared" ref="C69:E69" si="10">C15+C33-C51</f>
        <v>36.608013831165607</v>
      </c>
      <c r="D69" s="41">
        <f t="shared" si="10"/>
        <v>45.014895506713529</v>
      </c>
      <c r="E69" s="41">
        <f t="shared" si="10"/>
        <v>40.187771870999399</v>
      </c>
    </row>
    <row r="70" spans="1:5">
      <c r="A70" t="s">
        <v>52</v>
      </c>
      <c r="C70" s="41">
        <f t="shared" ref="C70:E70" si="11">C16+C34-C52</f>
        <v>42.42976257301693</v>
      </c>
      <c r="D70" s="41">
        <f t="shared" si="11"/>
        <v>45.033479925719064</v>
      </c>
      <c r="E70" s="41">
        <f t="shared" si="11"/>
        <v>41.776358988148644</v>
      </c>
    </row>
    <row r="71" spans="1:5">
      <c r="A71" t="s">
        <v>53</v>
      </c>
      <c r="C71" s="41">
        <f t="shared" ref="C71:E71" si="12">C17+C35-C53</f>
        <v>46.620873418684702</v>
      </c>
      <c r="D71" s="41">
        <f t="shared" si="12"/>
        <v>51.214252074712654</v>
      </c>
      <c r="E71" s="41">
        <f t="shared" si="12"/>
        <v>34.319198078809642</v>
      </c>
    </row>
    <row r="72" spans="1:5">
      <c r="A72" t="s">
        <v>54</v>
      </c>
      <c r="C72" s="41">
        <f t="shared" ref="C72:E72" si="13">C18+C36-C54</f>
        <v>47.796089819948371</v>
      </c>
      <c r="D72" s="41">
        <f t="shared" si="13"/>
        <v>49.675614118501812</v>
      </c>
      <c r="E72" s="41">
        <f t="shared" si="13"/>
        <v>34.033370294048083</v>
      </c>
    </row>
    <row r="73" spans="1:5">
      <c r="A73" s="19" t="s">
        <v>55</v>
      </c>
      <c r="B73" s="19"/>
      <c r="C73" s="40">
        <f t="shared" ref="C73" si="14">AVERAGE(C61:C72)</f>
        <v>43.57797293172306</v>
      </c>
      <c r="D73" s="40">
        <f t="shared" ref="D73" si="15">AVERAGE(D61:D72)</f>
        <v>45.519319497664021</v>
      </c>
      <c r="E73" s="40">
        <f t="shared" ref="E73" si="16">AVERAGE(E61:E72)</f>
        <v>38.156078902910089</v>
      </c>
    </row>
    <row r="74" spans="1:5">
      <c r="A74" s="11" t="str">
        <f>A2&amp;" - "&amp;A1</f>
        <v>Net working capital - Monthly DSO, DIO and DPO overview</v>
      </c>
    </row>
    <row r="75" spans="1:5">
      <c r="A75" s="11" t="s">
        <v>7</v>
      </c>
    </row>
  </sheetData>
  <pageMargins left="0.70866141732283472" right="0.70866141732283472" top="1.3385826771653544" bottom="0.74803149606299213" header="0.31496062992125984" footer="0.31496062992125984"/>
  <pageSetup paperSize="9" scale="75" fitToHeight="2" orientation="landscape" horizontalDpi="0" verticalDpi="0"/>
  <headerFooter differentFirst="1">
    <oddHeader>&amp;L&amp;"Helvetica,Regular"&amp;K000000&amp;G&amp;C&amp;"Helvetica,Regular"&amp;K000000www.divestopia.com&amp;R&amp;"Helvetica,Regular"&amp;K000000DRAFT</oddHeader>
    <oddFooter>&amp;L&amp;"Helvetica,Regular"&amp;K000000&amp;A&amp;C&amp;"Calibri,Regular"&amp;K000000&amp;F
&amp;D&amp;R&amp;"Helvetica,Regular"&amp;K000000Page &amp;P of &amp;N</oddFooter>
  </headerFooter>
  <rowBreaks count="1" manualBreakCount="1">
    <brk id="39" max="11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NWC1</vt:lpstr>
      <vt:lpstr>NWC2</vt:lpstr>
      <vt:lpstr>Cover!Print_Area</vt:lpstr>
      <vt:lpstr>'NWC1'!Print_Area</vt:lpstr>
      <vt:lpstr>'NWC2'!Print_Area</vt:lpstr>
    </vt:vector>
  </TitlesOfParts>
  <Manager>Divestopia</Manager>
  <Company>Divestopia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Divestopia - Financial Fact Book Template</dc:title>
  <dc:subject>Financial fact book for selling your Company</dc:subject>
  <dc:creator>Divestopia</dc:creator>
  <cp:keywords>Fact book, Databook, sell side report</cp:keywords>
  <dc:description>For more info go to www.divestopia.com</dc:description>
  <cp:lastModifiedBy>Microsoft Office-gebruiker</cp:lastModifiedBy>
  <cp:lastPrinted>2020-03-23T13:58:00Z</cp:lastPrinted>
  <dcterms:created xsi:type="dcterms:W3CDTF">2020-03-18T12:26:34Z</dcterms:created>
  <dcterms:modified xsi:type="dcterms:W3CDTF">2020-03-23T14:07:18Z</dcterms:modified>
  <cp:category>Fact Book</cp:category>
</cp:coreProperties>
</file>